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g.capasso\OneDrive - Comune Parma\AAA_Desktop\File Excel 02.10.2023 con Alberghiero\"/>
    </mc:Choice>
  </mc:AlternateContent>
  <workbookProtection workbookAlgorithmName="SHA-512" workbookHashValue="4K93so07JNHSgW1w7FrhTRfZzTCmuKnAxxbcWezvz4XkT5OicAF7akqPmTj3o9ZMVQoD+pJMqqRm0bNH5BNQxQ==" workbookSaltValue="ifbwAQzAiL0NDX6mTaE5xQ==" workbookSpinCount="100000" lockStructure="1"/>
  <bookViews>
    <workbookView xWindow="-120" yWindow="-120" windowWidth="29040" windowHeight="15840" tabRatio="419"/>
  </bookViews>
  <sheets>
    <sheet name="AGGIORNAMENTO FILE" sheetId="14" r:id="rId1"/>
    <sheet name="CALCOLO" sheetId="1" r:id="rId2"/>
    <sheet name="Tariffe_U1" sheetId="5" r:id="rId3"/>
    <sheet name="Tariffe_U2" sheetId="6" r:id="rId4"/>
    <sheet name="CC Tabellare" sheetId="8" r:id="rId5"/>
  </sheets>
  <definedNames>
    <definedName name="_xlnm.Print_Area" localSheetId="1">CALCOLO!$B$2:$Q$260</definedName>
    <definedName name="_xlnm.Print_Area" localSheetId="4">'CC Tabellare'!$B$1:$N$45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Q38" i="1" l="1"/>
  <c r="AQ39" i="1"/>
  <c r="AQ40" i="1"/>
  <c r="AQ41" i="1"/>
  <c r="AQ42" i="1"/>
  <c r="AQ43" i="1"/>
  <c r="AQ44" i="1"/>
  <c r="AQ37" i="1"/>
  <c r="AQ34" i="1"/>
  <c r="AQ35" i="1"/>
  <c r="AQ36" i="1"/>
  <c r="AQ33" i="1"/>
  <c r="AQ26" i="1"/>
  <c r="AQ27" i="1"/>
  <c r="AQ28" i="1"/>
  <c r="AQ29" i="1"/>
  <c r="AQ30" i="1"/>
  <c r="AQ31" i="1"/>
  <c r="AQ32" i="1"/>
  <c r="AQ25" i="1"/>
  <c r="AQ22" i="1"/>
  <c r="AQ23" i="1"/>
  <c r="AQ24" i="1"/>
  <c r="AQ21" i="1"/>
  <c r="AQ14" i="1"/>
  <c r="AQ15" i="1"/>
  <c r="AQ16" i="1"/>
  <c r="AQ17" i="1"/>
  <c r="AQ18" i="1"/>
  <c r="AQ19" i="1"/>
  <c r="AQ20" i="1"/>
  <c r="AQ13" i="1"/>
  <c r="AQ6" i="1"/>
  <c r="AQ7" i="1"/>
  <c r="AQ8" i="1"/>
  <c r="AQ9" i="1"/>
  <c r="AQ10" i="1"/>
  <c r="AQ11" i="1"/>
  <c r="AQ12" i="1"/>
  <c r="AQ5" i="1"/>
  <c r="AP38" i="1"/>
  <c r="AP39" i="1"/>
  <c r="AP40" i="1"/>
  <c r="AP41" i="1"/>
  <c r="AP42" i="1"/>
  <c r="AP43" i="1"/>
  <c r="AP44" i="1"/>
  <c r="AP37" i="1"/>
  <c r="AP34" i="1"/>
  <c r="AP35" i="1"/>
  <c r="AP36" i="1"/>
  <c r="AP33" i="1"/>
  <c r="AP26" i="1"/>
  <c r="AP27" i="1"/>
  <c r="AP28" i="1"/>
  <c r="AP29" i="1"/>
  <c r="AP30" i="1"/>
  <c r="AP31" i="1"/>
  <c r="AP32" i="1"/>
  <c r="AP25" i="1"/>
  <c r="AP22" i="1"/>
  <c r="AP23" i="1"/>
  <c r="AP24" i="1"/>
  <c r="AP21" i="1"/>
  <c r="AP14" i="1"/>
  <c r="AP15" i="1"/>
  <c r="AP16" i="1"/>
  <c r="AP17" i="1"/>
  <c r="AP18" i="1"/>
  <c r="AP19" i="1"/>
  <c r="AP20" i="1"/>
  <c r="AP13" i="1"/>
  <c r="AP7" i="1"/>
  <c r="AP8" i="1"/>
  <c r="AP9" i="1"/>
  <c r="AP10" i="1"/>
  <c r="AP11" i="1"/>
  <c r="AP12" i="1"/>
  <c r="AP6" i="1"/>
  <c r="AP5" i="1"/>
  <c r="P97" i="1"/>
  <c r="P93" i="1"/>
  <c r="P89" i="1"/>
  <c r="P85" i="1"/>
  <c r="P70" i="1"/>
  <c r="P66" i="1"/>
  <c r="P60" i="1"/>
  <c r="P56" i="1"/>
  <c r="P50" i="1"/>
  <c r="P46" i="1"/>
  <c r="P33" i="1"/>
  <c r="P29" i="1"/>
  <c r="P23" i="1"/>
  <c r="P19" i="1"/>
  <c r="P13" i="1"/>
  <c r="P9" i="1"/>
  <c r="E27" i="8"/>
  <c r="F256" i="1"/>
  <c r="P25" i="1" l="1"/>
  <c r="P35" i="1"/>
  <c r="P72" i="1"/>
  <c r="P15" i="1"/>
  <c r="P52" i="1"/>
  <c r="P99" i="1"/>
  <c r="L195" i="1"/>
  <c r="L193" i="1"/>
  <c r="L191" i="1"/>
  <c r="L189" i="1"/>
  <c r="L171" i="1"/>
  <c r="L169" i="1"/>
  <c r="L154" i="1"/>
  <c r="L152" i="1"/>
  <c r="S173" i="1" l="1"/>
  <c r="L173" i="1"/>
  <c r="F179" i="1" s="1"/>
  <c r="L179" i="1" s="1"/>
  <c r="L197" i="1"/>
  <c r="F203" i="1" s="1"/>
  <c r="L203" i="1" s="1"/>
  <c r="F249" i="1" s="1"/>
  <c r="L156" i="1"/>
  <c r="F162" i="1" s="1"/>
  <c r="L162" i="1" s="1"/>
  <c r="F243" i="1" l="1"/>
  <c r="F237" i="1"/>
  <c r="E28" i="8" l="1"/>
  <c r="E11" i="8"/>
  <c r="E26" i="8" s="1"/>
  <c r="L134" i="1"/>
  <c r="L132" i="1"/>
  <c r="L117" i="1"/>
  <c r="L115" i="1"/>
  <c r="E29" i="8" l="1"/>
  <c r="S136" i="1"/>
  <c r="L136" i="1" s="1"/>
  <c r="F142" i="1" s="1"/>
  <c r="L142" i="1" s="1"/>
  <c r="G9" i="8"/>
  <c r="J9" i="8" s="1"/>
  <c r="G10" i="8"/>
  <c r="J10" i="8" s="1"/>
  <c r="G8" i="8"/>
  <c r="J8" i="8" s="1"/>
  <c r="G7" i="8"/>
  <c r="J7" i="8" s="1"/>
  <c r="G6" i="8"/>
  <c r="J6" i="8" s="1"/>
  <c r="L119" i="1"/>
  <c r="F125" i="1" s="1"/>
  <c r="L125" i="1" s="1"/>
  <c r="E22" i="8"/>
  <c r="I20" i="8" s="1"/>
  <c r="P62" i="1"/>
  <c r="F246" i="1" l="1"/>
  <c r="F254" i="1" s="1"/>
  <c r="S246" i="1" s="1"/>
  <c r="P246" i="1" s="1"/>
  <c r="L11" i="8"/>
  <c r="P74" i="1"/>
  <c r="F235" i="1"/>
  <c r="I18" i="8"/>
  <c r="I17" i="8"/>
  <c r="I19" i="8"/>
  <c r="P248" i="1" l="1"/>
  <c r="P251" i="1"/>
  <c r="P249" i="1"/>
  <c r="L21" i="8"/>
  <c r="L33" i="8" s="1"/>
  <c r="F231" i="1"/>
  <c r="K38" i="8" l="1"/>
  <c r="M38" i="8" s="1"/>
  <c r="F229" i="1"/>
  <c r="J38" i="8"/>
  <c r="L38" i="8" s="1"/>
  <c r="K41" i="8" l="1"/>
  <c r="K42" i="8" s="1"/>
  <c r="K45" i="8" s="1"/>
  <c r="P103" i="1" s="1"/>
  <c r="P106" i="1" s="1"/>
  <c r="F233" i="1" s="1"/>
  <c r="F240" i="1" s="1"/>
  <c r="P37" i="1"/>
  <c r="F258" i="1" l="1"/>
  <c r="S232" i="1"/>
  <c r="P232" i="1" s="1"/>
  <c r="P237" i="1" l="1"/>
  <c r="P234" i="1"/>
  <c r="P235" i="1"/>
</calcChain>
</file>

<file path=xl/sharedStrings.xml><?xml version="1.0" encoding="utf-8"?>
<sst xmlns="http://schemas.openxmlformats.org/spreadsheetml/2006/main" count="687" uniqueCount="273">
  <si>
    <t>ONERI DI URBANIZZAZIONE PRIMARIA (U1) E SECONDARIA (U2)</t>
  </si>
  <si>
    <t>(mq)</t>
  </si>
  <si>
    <t>(€/mq)</t>
  </si>
  <si>
    <t>U1</t>
  </si>
  <si>
    <t>=</t>
  </si>
  <si>
    <t>x</t>
  </si>
  <si>
    <t>U2</t>
  </si>
  <si>
    <t>TOTALE</t>
  </si>
  <si>
    <t>TOTALE U1/U2</t>
  </si>
  <si>
    <t>Superficie</t>
  </si>
  <si>
    <t>Tariffa</t>
  </si>
  <si>
    <t>% scomputo</t>
  </si>
  <si>
    <t>Dest. Uso</t>
  </si>
  <si>
    <t>Alberghi</t>
  </si>
  <si>
    <t>Commerciali</t>
  </si>
  <si>
    <t>Produttivi</t>
  </si>
  <si>
    <t>Residenziale</t>
  </si>
  <si>
    <t>Agricole</t>
  </si>
  <si>
    <t>Direzionali</t>
  </si>
  <si>
    <t>N.C. - Funzioni direzionali ecc. come sopra esplicitate</t>
  </si>
  <si>
    <t>A</t>
  </si>
  <si>
    <t>C</t>
  </si>
  <si>
    <t>D</t>
  </si>
  <si>
    <t>N.C. - Funzioni commerciali all'ingrosso</t>
  </si>
  <si>
    <t>R.E. con aumento di C.U. - Funzioni direzionali ecc. come sopra esplicitate</t>
  </si>
  <si>
    <t>R.E. funzioni commerciali all'ingrosso con aumento di C.U.</t>
  </si>
  <si>
    <t>R.E. senza aumento di C.U. - Funzioni direzionali ecc. come sopra esplicitate</t>
  </si>
  <si>
    <t>R.E. funzioni commerciali all'ingrosso senza aumento di C.U.</t>
  </si>
  <si>
    <t>Insediamenti di interesse collettivo e impianti sportivi all'aperto (L./Mq di Ai)</t>
  </si>
  <si>
    <t>Mutamento della destinazione d'uso senza trasformazioni fisiche con aumento di C.U.</t>
  </si>
  <si>
    <t>Vedi art. 16 L.R. 6/95 e art. 2 , comma 60 L. 662/96</t>
  </si>
  <si>
    <t>N.C. Attività alberghiere</t>
  </si>
  <si>
    <t>R.E. Attività alberghiere con aumento di C.U.</t>
  </si>
  <si>
    <t>R.E. Attività alberghiere senza aumento di C.U.</t>
  </si>
  <si>
    <t>Insediamenti per le attività turistiche temporanee - L./Mq di area di insediamento (Ai)</t>
  </si>
  <si>
    <t>Insediamenti per residenze turistiche</t>
  </si>
  <si>
    <t>R.E. con aumento di C.U. - Insediamenti per residenze turistiche</t>
  </si>
  <si>
    <t>R.E. senza aumento di C.U. - Insediamenti per residenze turistiche</t>
  </si>
  <si>
    <t>N.C. (1)</t>
  </si>
  <si>
    <t>R.E. senza aumento di C.U.(1)</t>
  </si>
  <si>
    <t>R.E. con aumento di C.U. (1)</t>
  </si>
  <si>
    <t>N.C.If da 0 a 1 mc/mq</t>
  </si>
  <si>
    <t>N.C. If da 1,01 a 2 mc/mq</t>
  </si>
  <si>
    <t>N.C.If da 2,01 a 3 mc/mq</t>
  </si>
  <si>
    <t>N.C. If oltre 3 mc/mq</t>
  </si>
  <si>
    <t>R.E.con aumento C.U</t>
  </si>
  <si>
    <t>R.E.senza aumento C.U.</t>
  </si>
  <si>
    <t>R.E.convenz. con aumento C.U.</t>
  </si>
  <si>
    <t>R.E. senza aumento di C.U. (1)</t>
  </si>
  <si>
    <t>CONTRIBUTO DI DISINQUINAMENTO (D) E SISTEMAZIONE (S)</t>
  </si>
  <si>
    <t>S</t>
  </si>
  <si>
    <t>TOTALE D+S</t>
  </si>
  <si>
    <r>
      <t xml:space="preserve">Coeff. </t>
    </r>
    <r>
      <rPr>
        <b/>
        <sz val="9"/>
        <color theme="1"/>
        <rFont val="Calibri"/>
        <family val="2"/>
      </rPr>
      <t>Α</t>
    </r>
  </si>
  <si>
    <t>&gt;160</t>
  </si>
  <si>
    <t>Area dotazione</t>
  </si>
  <si>
    <t>SLU</t>
  </si>
  <si>
    <t>Sf</t>
  </si>
  <si>
    <t>TOTALE DOTAZIONE (Area)</t>
  </si>
  <si>
    <t>Da realizzare e cedere, oppure monetizzare</t>
  </si>
  <si>
    <t>Si richiede la monetizzazione delle dotazioni territoriali?</t>
  </si>
  <si>
    <t>SI</t>
  </si>
  <si>
    <t>Area (SdF)</t>
  </si>
  <si>
    <t>Area (SdP)</t>
  </si>
  <si>
    <t>DETERMINAZIONE DEL COSTO DI COSTRUZIONE - Legge 28 gennaio 1977, n° 10</t>
  </si>
  <si>
    <t>TABELLA 1 - Incremento per superficie abitabile (art. 5)</t>
  </si>
  <si>
    <t>Classi di superficie (mq)</t>
  </si>
  <si>
    <t>Superficie utile abitabile (mq)</t>
  </si>
  <si>
    <t>Rapporto rispetto al totale Su</t>
  </si>
  <si>
    <t>% Incremento (Art. 5)</t>
  </si>
  <si>
    <t>% Incremento per classi di superficie</t>
  </si>
  <si>
    <t>1)</t>
  </si>
  <si>
    <t>2)</t>
  </si>
  <si>
    <t>3)</t>
  </si>
  <si>
    <t>4) = 3)/Su</t>
  </si>
  <si>
    <t>5)</t>
  </si>
  <si>
    <t>6) = 4) x 5)</t>
  </si>
  <si>
    <t>&lt;= 95</t>
  </si>
  <si>
    <t xml:space="preserve">95&lt;&gt;110 </t>
  </si>
  <si>
    <t>110&lt;&gt;130</t>
  </si>
  <si>
    <t>130&lt;&gt;160</t>
  </si>
  <si>
    <t>Incremento 1</t>
  </si>
  <si>
    <t xml:space="preserve">Somma </t>
  </si>
  <si>
    <t>+</t>
  </si>
  <si>
    <t>TABELLA 2 - Superfici per servizi e accessori relativi alla parte residenziale (art. 2)</t>
  </si>
  <si>
    <t>Destinazioni</t>
  </si>
  <si>
    <t>Superficie       netta di servizi       e accessori         (mq)</t>
  </si>
  <si>
    <t>TABELLA 3 - Incremento per servizi ed accessori relativi alla parte residenziale</t>
  </si>
  <si>
    <t>Cantinole, soffitte, locali motore ascensore, cabine elettriche, lavatoi comuni, centrali termiche ed altri locali a stretto servzio delle residenze</t>
  </si>
  <si>
    <t>Intervalli di variabilità del rapporto percentuale Snr/Sux100</t>
  </si>
  <si>
    <t>Ipotesi che ricorre          (X)</t>
  </si>
  <si>
    <t>%        Incremento</t>
  </si>
  <si>
    <t>Autorimesse:</t>
  </si>
  <si>
    <t>9)</t>
  </si>
  <si>
    <t>10)</t>
  </si>
  <si>
    <t>11)</t>
  </si>
  <si>
    <t>Singole</t>
  </si>
  <si>
    <t>Collettive</t>
  </si>
  <si>
    <t>&lt;= 50</t>
  </si>
  <si>
    <t>Androni d'ingresso e porticati liberi</t>
  </si>
  <si>
    <t>50&lt;&gt;75</t>
  </si>
  <si>
    <t>Logge e balconi</t>
  </si>
  <si>
    <t>75&lt;&gt;100</t>
  </si>
  <si>
    <t>&gt;100</t>
  </si>
  <si>
    <t>Incremento 2</t>
  </si>
  <si>
    <t>Snr/Sux100 = %</t>
  </si>
  <si>
    <t>SUPERFICI RESIDENZIALI E RELATIVI SERVIZI ED ACCESSORI</t>
  </si>
  <si>
    <t>Sigla</t>
  </si>
  <si>
    <t>Denominazione</t>
  </si>
  <si>
    <t>Superficie (mq)</t>
  </si>
  <si>
    <t>Su (art.3)</t>
  </si>
  <si>
    <t>Superficie utile abitabile</t>
  </si>
  <si>
    <t>Snr (art.2)</t>
  </si>
  <si>
    <t>Superficie netta non residenziale</t>
  </si>
  <si>
    <t>60% Snr</t>
  </si>
  <si>
    <t>Superficie ragguagliata</t>
  </si>
  <si>
    <t>4=    1+3</t>
  </si>
  <si>
    <t>Sc (art. 2)</t>
  </si>
  <si>
    <t>Superficie complessiva</t>
  </si>
  <si>
    <t>Classe edificio</t>
  </si>
  <si>
    <t>% Maggiorazione</t>
  </si>
  <si>
    <t>Costo di costruzione a mq</t>
  </si>
  <si>
    <t>Euro/mq</t>
  </si>
  <si>
    <t>Costo a mq di costruzione maggiorato (Bx(1+M/100)</t>
  </si>
  <si>
    <t>Costo di costruzione dell'edificio (Sc+St)xC</t>
  </si>
  <si>
    <t>Euro</t>
  </si>
  <si>
    <t>C.C.</t>
  </si>
  <si>
    <t xml:space="preserve"> Inserire le superfici utili abitabili delle unità immobiliari nella riga corrispondente</t>
  </si>
  <si>
    <t>Inserire le superfici nette di servizi e accessori delle u.i. nella riga corrispondente</t>
  </si>
  <si>
    <t>COSTO DI COSTRUZIONE (CC)</t>
  </si>
  <si>
    <t>CC</t>
  </si>
  <si>
    <t>Importo</t>
  </si>
  <si>
    <t>€</t>
  </si>
  <si>
    <t>CC Tabellare (vedi foglio)</t>
  </si>
  <si>
    <t>TOTALE CC</t>
  </si>
  <si>
    <t>St</t>
  </si>
  <si>
    <t>Sv</t>
  </si>
  <si>
    <t>V</t>
  </si>
  <si>
    <t>Sc</t>
  </si>
  <si>
    <t>NO</t>
  </si>
  <si>
    <t>DOTAZIONE CALCOLATA SULLA DIFFERENZA TRA STATO DI FATTO (SdF) E STATO DI PROGETTO (SdP)</t>
  </si>
  <si>
    <t>Da reperire o monetizzare</t>
  </si>
  <si>
    <t>E' possibile monetizzare i parcheggi privati?</t>
  </si>
  <si>
    <t>Verificare con S.O. Conformità</t>
  </si>
  <si>
    <t>MPP</t>
  </si>
  <si>
    <t>MONETIZZAZIONE PARCHEGGI PRIVATI (MPP)</t>
  </si>
  <si>
    <t>MONETIZZAZIONE VERDE E ALTRI STANDARD (MVS)</t>
  </si>
  <si>
    <t>MVS</t>
  </si>
  <si>
    <t>ISTRUZIONE</t>
  </si>
  <si>
    <t>INTERESSE COMUNE</t>
  </si>
  <si>
    <t>CULTO</t>
  </si>
  <si>
    <t>VERDE ATTREZZATO</t>
  </si>
  <si>
    <t>E' possibile monetizzare le dotazioni?</t>
  </si>
  <si>
    <t>Tipologia Superficie</t>
  </si>
  <si>
    <t>Standard</t>
  </si>
  <si>
    <t>SU e SNR sono quelle di cui alla DCC 25/79 del 09/02/2000</t>
  </si>
  <si>
    <t>SNR</t>
  </si>
  <si>
    <t>SU</t>
  </si>
  <si>
    <t>Percentuale %</t>
  </si>
  <si>
    <t>CONTRIBUTO PEREQUATIVO CITTA' PUBBLICA (artt. 1.2.4 e 1.2.9 RUE)</t>
  </si>
  <si>
    <t>Classificazione area PRE-VIGENTE</t>
  </si>
  <si>
    <t>Classificazione area VIGENTE</t>
  </si>
  <si>
    <t>CALCOLO CONTRIBUTO CITTA' PUBBLICA</t>
  </si>
  <si>
    <t>mq</t>
  </si>
  <si>
    <t>RUE</t>
  </si>
  <si>
    <t>(da quantificare e relazionare a parte)</t>
  </si>
  <si>
    <t>Tariffa "Id" soggetta ad aggiornamento ISTAT (per l'anno 2022 pari a €/mq 9,66)</t>
  </si>
  <si>
    <t>Estratto dalla DCC n. 25/79 del 09/02/2000</t>
  </si>
  <si>
    <t>Estratto dalla DCC n. 257/54 del 19/12/2005</t>
  </si>
  <si>
    <t>"S" Solo per attività estrattive</t>
  </si>
  <si>
    <t>Estratto dalla DCC n. 140/77 del 30/05/2000</t>
  </si>
  <si>
    <t>Il Contributo S (nel metodo di calcolo previgente) è dovuto SOLO per le attività estrattive</t>
  </si>
  <si>
    <t>Coefficiente B</t>
  </si>
  <si>
    <t>Percentuali di applicazione del Costo di Costruzione per funzioni NON residenziali</t>
  </si>
  <si>
    <t>% applicazione</t>
  </si>
  <si>
    <t>Interno = area interna al T.U. così come definito alla Tav. CTP 3 del PSC (o RUE cartografico interattivo)</t>
  </si>
  <si>
    <t>Esterno = area interna al T.U. così come definito alla Tav. CTP 3 del PSC (o RUE cartografico interattivo)</t>
  </si>
  <si>
    <t>Percentuali di applicazione del Costo di Costruzione per funzioni residenziali</t>
  </si>
  <si>
    <t>LE PERCENTUALI D'APPLICAZIONE DEL COSTO DI COSTRUZIONE PER FUNZIONI</t>
  </si>
  <si>
    <t>NON RESIDENZIALI SONO RIDOTTE DEL 50% IN CASO DI RISTRUTTURAZIONE EDILIZIA</t>
  </si>
  <si>
    <t>Funzione residenziale</t>
  </si>
  <si>
    <t>Importo CME</t>
  </si>
  <si>
    <t>CALCOLO CON COMPUTO METRICO IN PERCENTUALE</t>
  </si>
  <si>
    <t>CALCOLO CON METODO TABELLARE (COMPILARE SCHEDA CC TABELLARE)</t>
  </si>
  <si>
    <t>% scomputo (1=scomputo nullo)</t>
  </si>
  <si>
    <t>RIEPILOGO COMPLESSIVO DEI CONTRIBUTI DOVUTI</t>
  </si>
  <si>
    <t>CONTRIBUTO CITTA' PUBBLICA</t>
  </si>
  <si>
    <t>TOTALE CONTRIBUTO DI COSTRUZIONE</t>
  </si>
  <si>
    <t>TOTALE INCREMENTI (I=I1+I2)</t>
  </si>
  <si>
    <t>Funz. Produttive</t>
  </si>
  <si>
    <t>Ins. agro industriale</t>
  </si>
  <si>
    <t>Funz. Agricole</t>
  </si>
  <si>
    <t>CdC</t>
  </si>
  <si>
    <t>Si richiede la rateizzazione del Contributo di Costruzione ?</t>
  </si>
  <si>
    <t>Piano di rateizzazione CdC (ammessa solo per importi &gt; 5.000 €)</t>
  </si>
  <si>
    <t>Versamento Rata n. 1 + Fidejussione importi residui</t>
  </si>
  <si>
    <t>Al momento della presentazione della SCIA o entro 30 gg dal rilascio del PdC</t>
  </si>
  <si>
    <t>Importo fidejussione</t>
  </si>
  <si>
    <t>Versamento Rata n. 2</t>
  </si>
  <si>
    <t>Entro 9 mesi dalla presentazione della SCIA o dal rilascio del PdC</t>
  </si>
  <si>
    <t>Versamento Rata n. 3</t>
  </si>
  <si>
    <t>Entro 18 mesi dalla presentazione della SCIA o dal rilascio del PdC</t>
  </si>
  <si>
    <t>Da versare al momento della presentazione della SCIA o entro 30 gg dal rilascio del PdC</t>
  </si>
  <si>
    <t>Oppure secondo il piano di rateizzazione CdC (solo per importi &gt; 5.000 €)</t>
  </si>
  <si>
    <t>MSP</t>
  </si>
  <si>
    <t>TOTALE MONETIZZAZIONE DOTAZIONI</t>
  </si>
  <si>
    <t>MONETIZZAZIONE PARCHEGGI PRIVATI</t>
  </si>
  <si>
    <t>MONETIZZAZIONE STANDARD PUBBLICI</t>
  </si>
  <si>
    <t>MONETIZZAZIONE VERDE E ALTRI STANDARD</t>
  </si>
  <si>
    <t>Mtot</t>
  </si>
  <si>
    <t>CP</t>
  </si>
  <si>
    <t>Da versare al momento della presentazione del titolo edilizio o entro 30 gg dal rilascio</t>
  </si>
  <si>
    <t>(non rateizzabile ai sensi della DD 2383/2020)</t>
  </si>
  <si>
    <r>
      <t xml:space="preserve">Coeff. </t>
    </r>
    <r>
      <rPr>
        <b/>
        <sz val="10"/>
        <color theme="1"/>
        <rFont val="Calibri"/>
        <family val="2"/>
      </rPr>
      <t>Α</t>
    </r>
  </si>
  <si>
    <t>Si richiede la rateizzazione della Monetizzazione ?</t>
  </si>
  <si>
    <t>Piano di rateizzazione Mtot (ammessa solo per importi &gt; 5.000 €)</t>
  </si>
  <si>
    <t>Pag 1/8</t>
  </si>
  <si>
    <t>Pag 2/8</t>
  </si>
  <si>
    <t>Pag 3/8</t>
  </si>
  <si>
    <t>Pag 4/8</t>
  </si>
  <si>
    <t>Pag 5/8</t>
  </si>
  <si>
    <t>Pag 6/8</t>
  </si>
  <si>
    <t>Pag 7/8</t>
  </si>
  <si>
    <t>Pag 8/8</t>
  </si>
  <si>
    <t>Oppure secondo il piano di rateizzazione Mtot (solo per importi &gt; 5.000 €)</t>
  </si>
  <si>
    <t>MONETIZZAZIONE PARCHEGGI PUBBLICI (MPS)</t>
  </si>
  <si>
    <t>Percentuali di applicazione del Costo di Costruzione per funzione residenziale</t>
  </si>
  <si>
    <t>Produrre dimostrazione grafica/analitica delle superfici (campitura e tabella SU - SNR)</t>
  </si>
  <si>
    <t>Produrre dimostrazione grafica/analitica delle superfici (campitura e tabella su apposito elaborato grafico)</t>
  </si>
  <si>
    <t>https://www.comune.parma.it/pianificazioneterritoriale/PUA---Stato-di-attuazione.aspx</t>
  </si>
  <si>
    <t>Stato attuazione comparti soggetti a PCC da POC e RUE .: Suei - Sportello Unico Edilizia ed Imprese (comune.parma.it)</t>
  </si>
  <si>
    <t>Produrre dimostrazione grafica delle superfici lorde SLU</t>
  </si>
  <si>
    <t>(campitura o polilinea su apposito elaborato grafico</t>
  </si>
  <si>
    <t>con indicazione della superficie in mq.)</t>
  </si>
  <si>
    <t>Produrre dimostrazione grafica delle superfici (campitura o polininea SLU e quantificazione in mq.)</t>
  </si>
  <si>
    <t>Produrre computo metrico oppure calcolo CC tabellare (a seconda della casistica)</t>
  </si>
  <si>
    <r>
      <rPr>
        <b/>
        <sz val="12"/>
        <color rgb="FFFF0000"/>
        <rFont val="Calibri"/>
        <family val="2"/>
        <scheme val="minor"/>
      </rPr>
      <t>ALLEGATO 1C PREVIGENTE</t>
    </r>
    <r>
      <rPr>
        <b/>
        <sz val="10"/>
        <color theme="1"/>
        <rFont val="Calibri"/>
        <family val="2"/>
        <scheme val="minor"/>
      </rPr>
      <t xml:space="preserve"> - PROSPETTO DI CALCOLO DEL CONTRIBUTO DI COSTRUZIONE  - </t>
    </r>
    <r>
      <rPr>
        <b/>
        <sz val="12"/>
        <color rgb="FFFF0000"/>
        <rFont val="Calibri"/>
        <family val="2"/>
        <scheme val="minor"/>
      </rPr>
      <t>METODO PREVIGENTE</t>
    </r>
  </si>
  <si>
    <t>Inserire la percentuale d'applicazione del CC</t>
  </si>
  <si>
    <t xml:space="preserve">L’utilizzo della disciplina pre-vigente presuppone, nel calcolo dei contributi dovuti, l’utilizzo delle superfici utili e superfici non residenziali (SU – SNR) e concetti definiti dalla disciplina </t>
  </si>
  <si>
    <t>Residenziali</t>
  </si>
  <si>
    <t>Produttive</t>
  </si>
  <si>
    <t>Inserire in costo di costruzione a mq (per l'anno 2022 è pari a €/mq 771,17)</t>
  </si>
  <si>
    <t>N. Alloggi</t>
  </si>
  <si>
    <t>NC</t>
  </si>
  <si>
    <t>RE</t>
  </si>
  <si>
    <t>Coeff. B (vedi tabella 10.1)</t>
  </si>
  <si>
    <t>Edifici di pregio residenziali</t>
  </si>
  <si>
    <t>NC Funzione NON residenziale</t>
  </si>
  <si>
    <t>RE funz. NON residenziale</t>
  </si>
  <si>
    <t>pre-vigente (DCC 25/79 del 09/02/2000 – DCC 140/77 del 30/05/2000 – DCC 257/54 del 19/12/2005).</t>
  </si>
  <si>
    <t>Allegato 1C  - PREVIGENTE - aggiornamento 02/10/2023</t>
  </si>
  <si>
    <r>
      <rPr>
        <b/>
        <sz val="12"/>
        <color rgb="FFFF0000"/>
        <rFont val="Calibri"/>
        <family val="2"/>
        <scheme val="minor"/>
      </rPr>
      <t>ALLEGATO 1C PREVIGENTE</t>
    </r>
    <r>
      <rPr>
        <b/>
        <sz val="10"/>
        <color theme="1"/>
        <rFont val="Calibri"/>
        <family val="2"/>
        <scheme val="minor"/>
      </rPr>
      <t xml:space="preserve"> - PROSPETTO DI CALCOLO DEL CONTRIBUTO DI COSTRUZIONE  - </t>
    </r>
    <r>
      <rPr>
        <b/>
        <sz val="12"/>
        <color rgb="FFFF0000"/>
        <rFont val="Calibri"/>
        <family val="2"/>
        <scheme val="minor"/>
      </rPr>
      <t xml:space="preserve">METODO PREVIGENTE </t>
    </r>
    <r>
      <rPr>
        <b/>
        <sz val="11"/>
        <color rgb="FFFF0000"/>
        <rFont val="Calibri"/>
        <family val="2"/>
        <scheme val="minor"/>
      </rPr>
      <t>(agg. 02/10/2023)</t>
    </r>
  </si>
  <si>
    <t>agg. 02/10/2023</t>
  </si>
  <si>
    <t>NUOVO PROSPETTO DI CALCOLO DEL CONTRIBUTO DI COSTRUZIONE E OBLAZIONE (agg. 02/10/2023)</t>
  </si>
  <si>
    <r>
      <t xml:space="preserve">FILE EXCEL AGGIORNATI - </t>
    </r>
    <r>
      <rPr>
        <b/>
        <sz val="14"/>
        <color rgb="FFFF0000"/>
        <rFont val="Calibri"/>
        <family val="2"/>
        <scheme val="minor"/>
      </rPr>
      <t>clicca qui</t>
    </r>
    <r>
      <rPr>
        <b/>
        <sz val="14"/>
        <color rgb="FF002060"/>
        <rFont val="Calibri"/>
        <family val="2"/>
        <scheme val="minor"/>
      </rPr>
      <t xml:space="preserve"> per accedere alla pagina SUEI e scaricare i file</t>
    </r>
  </si>
  <si>
    <t>Ciascuna integrazione degli elaborati che preveda la modifica delle superfici (SL-SU-SA) comporta l’aggiornamento obbligatorio, con integrazione volontaria, della documentazione relativa all’autocalcolo dei contributi dovuti (prospetto di calcolo, elaborati superfici, modulo CdC ecc..).</t>
  </si>
  <si>
    <r>
      <t>IL PROSPETTO DI CALCOLO DEVE ESSERE ALLEGATO AL TITOLO EDILIZIO IN FORMATO PDF COMPLETO DELLE SCHEDE QCC E</t>
    </r>
    <r>
      <rPr>
        <b/>
        <i/>
        <u/>
        <sz val="12"/>
        <color rgb="FFFFFF00"/>
        <rFont val="Calibri"/>
        <family val="2"/>
        <scheme val="minor"/>
      </rPr>
      <t xml:space="preserve"> ANCHE IN FORMATO XLSX EDITABILE</t>
    </r>
  </si>
  <si>
    <r>
      <t xml:space="preserve">Quando utilizzare il prospetto di calcolo </t>
    </r>
    <r>
      <rPr>
        <b/>
        <sz val="12"/>
        <color rgb="FFFF0000"/>
        <rFont val="Calibri"/>
        <family val="2"/>
        <scheme val="minor"/>
      </rPr>
      <t xml:space="preserve">Allegato 1C/1Cs Versione 2.1 </t>
    </r>
    <r>
      <rPr>
        <b/>
        <sz val="12"/>
        <color rgb="FF002060"/>
        <rFont val="Calibri"/>
        <family val="2"/>
        <scheme val="minor"/>
      </rPr>
      <t>(nuova disciplina DAL 186/2019 smi)</t>
    </r>
  </si>
  <si>
    <t>1. Titoli edilizi non soggetti a disciplina pre-vigente del Contributo di Costruzione</t>
  </si>
  <si>
    <t>(*) In questo caso si applica la disciplina vigente (DAL 186/2018) con le relative nuove tariffe per U1-U2-D-S-QCC, ed è possibile applicare gli scomputi stabiliti nella convenzione urbanistica, a condizione:
a) che le opere di urbanizzazione siano compiutamente e completamente realizzate con ciò intendendo che la totalità degli interventi di U1 e U2 previsti in convenzione siano ultimati, collaudati e le relative aree prese in carico dall’Amministrazione;
b) che non si siano recepite nella cartografia di RUE le specifiche appropriate destinazioni di zona previste per i comparti ultimati, ovvero non sia stata approvata una diversa classificazione urbanistica dell’area.</t>
  </si>
  <si>
    <r>
      <t xml:space="preserve">Quando utilizzare il prospetto di calcolo </t>
    </r>
    <r>
      <rPr>
        <b/>
        <sz val="12"/>
        <color rgb="FFFF0000"/>
        <rFont val="Calibri"/>
        <family val="2"/>
        <scheme val="minor"/>
      </rPr>
      <t xml:space="preserve">Allegato 1C/1Cs PREVIGENTE </t>
    </r>
    <r>
      <rPr>
        <b/>
        <sz val="12"/>
        <color rgb="FF002060"/>
        <rFont val="Calibri"/>
        <family val="2"/>
        <scheme val="minor"/>
      </rPr>
      <t>(pre-vigente disciplina Contributo di Costruzione DCC 2000 e succ.)</t>
    </r>
  </si>
  <si>
    <r>
      <rPr>
        <b/>
        <sz val="11"/>
        <color rgb="FF002060"/>
        <rFont val="Calibri"/>
        <family val="2"/>
        <scheme val="minor"/>
      </rPr>
      <t xml:space="preserve">Per conoscere i </t>
    </r>
    <r>
      <rPr>
        <b/>
        <sz val="11"/>
        <color rgb="FFFF0000"/>
        <rFont val="Calibri"/>
        <family val="2"/>
        <scheme val="minor"/>
      </rPr>
      <t>termini di validità</t>
    </r>
    <r>
      <rPr>
        <b/>
        <sz val="11"/>
        <color rgb="FF002060"/>
        <rFont val="Calibri"/>
        <family val="2"/>
        <scheme val="minor"/>
      </rPr>
      <t xml:space="preserve"> dello Strumento Attuativo</t>
    </r>
    <r>
      <rPr>
        <b/>
        <sz val="11"/>
        <color theme="1"/>
        <rFont val="Calibri"/>
        <family val="2"/>
        <scheme val="minor"/>
      </rPr>
      <t xml:space="preserve"> </t>
    </r>
    <r>
      <rPr>
        <b/>
        <sz val="11"/>
        <color rgb="FFFF0000"/>
        <rFont val="Calibri"/>
        <family val="2"/>
        <scheme val="minor"/>
      </rPr>
      <t>(PUA, SN, PCC..)</t>
    </r>
    <r>
      <rPr>
        <b/>
        <sz val="11"/>
        <color rgb="FF002060"/>
        <rFont val="Calibri"/>
        <family val="2"/>
        <scheme val="minor"/>
      </rPr>
      <t>, consultare la</t>
    </r>
    <r>
      <rPr>
        <b/>
        <sz val="11"/>
        <color theme="1"/>
        <rFont val="Calibri"/>
        <family val="2"/>
        <scheme val="minor"/>
      </rPr>
      <t xml:space="preserve"> </t>
    </r>
    <r>
      <rPr>
        <b/>
        <sz val="11"/>
        <color rgb="FFFF0000"/>
        <rFont val="Calibri"/>
        <family val="2"/>
        <scheme val="minor"/>
      </rPr>
      <t>data di inizio validità (o data convenzione per PCC)</t>
    </r>
    <r>
      <rPr>
        <b/>
        <sz val="11"/>
        <color theme="1"/>
        <rFont val="Calibri"/>
        <family val="2"/>
        <scheme val="minor"/>
      </rPr>
      <t xml:space="preserve"> </t>
    </r>
    <r>
      <rPr>
        <b/>
        <sz val="11"/>
        <color rgb="FF002060"/>
        <rFont val="Calibri"/>
        <family val="2"/>
        <scheme val="minor"/>
      </rPr>
      <t>e la</t>
    </r>
    <r>
      <rPr>
        <b/>
        <sz val="11"/>
        <color theme="1"/>
        <rFont val="Calibri"/>
        <family val="2"/>
        <scheme val="minor"/>
      </rPr>
      <t xml:space="preserve"> </t>
    </r>
    <r>
      <rPr>
        <b/>
        <sz val="11"/>
        <color rgb="FFFF0000"/>
        <rFont val="Calibri"/>
        <family val="2"/>
        <scheme val="minor"/>
      </rPr>
      <t xml:space="preserve">data di scadenza </t>
    </r>
    <r>
      <rPr>
        <b/>
        <sz val="11"/>
        <color rgb="FF002060"/>
        <rFont val="Calibri"/>
        <family val="2"/>
        <scheme val="minor"/>
      </rPr>
      <t>nello stato di attuazione contenuta nei seguenti file, pubblicati e in costante aggiornamento:</t>
    </r>
  </si>
  <si>
    <r>
      <rPr>
        <b/>
        <i/>
        <sz val="11"/>
        <color rgb="FF002060"/>
        <rFont val="Calibri"/>
        <family val="2"/>
        <scheme val="minor"/>
      </rPr>
      <t>PUA, SCHEDE NORMA</t>
    </r>
    <r>
      <rPr>
        <b/>
        <i/>
        <sz val="11"/>
        <rFont val="Calibri"/>
        <family val="2"/>
        <scheme val="minor"/>
      </rPr>
      <t xml:space="preserve"> </t>
    </r>
    <r>
      <rPr>
        <b/>
        <i/>
        <sz val="11"/>
        <color rgb="FFFF0000"/>
        <rFont val="Calibri"/>
        <family val="2"/>
        <scheme val="minor"/>
      </rPr>
      <t>(data di inizio validità/data di scadenza)</t>
    </r>
    <r>
      <rPr>
        <b/>
        <i/>
        <sz val="11"/>
        <rFont val="Calibri"/>
        <family val="2"/>
        <scheme val="minor"/>
      </rPr>
      <t xml:space="preserve"> - </t>
    </r>
    <r>
      <rPr>
        <b/>
        <i/>
        <sz val="11"/>
        <color rgb="FF002060"/>
        <rFont val="Calibri"/>
        <family val="2"/>
        <scheme val="minor"/>
      </rPr>
      <t>clicca sul link per scaricare il file dello stato di attuazione</t>
    </r>
  </si>
  <si>
    <r>
      <rPr>
        <b/>
        <i/>
        <sz val="11"/>
        <color rgb="FF002060"/>
        <rFont val="Calibri"/>
        <family val="2"/>
        <scheme val="minor"/>
      </rPr>
      <t>PCC da POC e da RUE</t>
    </r>
    <r>
      <rPr>
        <b/>
        <i/>
        <sz val="11"/>
        <color theme="1"/>
        <rFont val="Calibri"/>
        <family val="2"/>
        <scheme val="minor"/>
      </rPr>
      <t xml:space="preserve"> </t>
    </r>
    <r>
      <rPr>
        <b/>
        <i/>
        <sz val="11"/>
        <color rgb="FFFF0000"/>
        <rFont val="Calibri"/>
        <family val="2"/>
        <scheme val="minor"/>
      </rPr>
      <t>(data convenzione/data di scadenza)</t>
    </r>
    <r>
      <rPr>
        <b/>
        <i/>
        <sz val="11"/>
        <color theme="1"/>
        <rFont val="Calibri"/>
        <family val="2"/>
        <scheme val="minor"/>
      </rPr>
      <t xml:space="preserve"> </t>
    </r>
    <r>
      <rPr>
        <b/>
        <i/>
        <sz val="11"/>
        <color rgb="FF002060"/>
        <rFont val="Calibri"/>
        <family val="2"/>
        <scheme val="minor"/>
      </rPr>
      <t>- clicca sul link per scaricare i file dello stato di attuazione</t>
    </r>
  </si>
  <si>
    <r>
      <t xml:space="preserve">2. Titoli edilizi presentati nell'ambito di </t>
    </r>
    <r>
      <rPr>
        <b/>
        <i/>
        <u/>
        <sz val="11"/>
        <color rgb="FF002060"/>
        <rFont val="Calibri"/>
        <family val="2"/>
        <scheme val="minor"/>
      </rPr>
      <t>STRUMENTI ATTUATIVI</t>
    </r>
    <r>
      <rPr>
        <b/>
        <i/>
        <sz val="11"/>
        <color rgb="FF002060"/>
        <rFont val="Calibri"/>
        <family val="2"/>
        <scheme val="minor"/>
      </rPr>
      <t xml:space="preserve"> (PUA, SCHEDE NORMA, PCC..) </t>
    </r>
    <r>
      <rPr>
        <b/>
        <i/>
        <u/>
        <sz val="11"/>
        <color rgb="FF002060"/>
        <rFont val="Calibri"/>
        <family val="2"/>
        <scheme val="minor"/>
      </rPr>
      <t>SCADUTI *</t>
    </r>
  </si>
  <si>
    <t>1. Varianti in corso d'opera (non essenziali) a vecchi titoli edilizi presentati prima del 01/10/2019 con disciplina oneri pre-vigente</t>
  </si>
  <si>
    <r>
      <t xml:space="preserve">2. Titoli edilizi presentati nell'ambito di </t>
    </r>
    <r>
      <rPr>
        <b/>
        <i/>
        <u/>
        <sz val="11"/>
        <color rgb="FF002060"/>
        <rFont val="Calibri"/>
        <family val="2"/>
        <scheme val="minor"/>
      </rPr>
      <t>STRUMENTI ATTUATIVI</t>
    </r>
    <r>
      <rPr>
        <b/>
        <i/>
        <sz val="11"/>
        <color rgb="FF002060"/>
        <rFont val="Calibri"/>
        <family val="2"/>
        <scheme val="minor"/>
      </rPr>
      <t xml:space="preserve"> (PUA, SCHEDE NORMA, PCC..) </t>
    </r>
    <r>
      <rPr>
        <b/>
        <i/>
        <u/>
        <sz val="11"/>
        <color rgb="FF002060"/>
        <rFont val="Calibri"/>
        <family val="2"/>
        <scheme val="minor"/>
      </rPr>
      <t>APPROVATI E CONVENZIONATI PRIMA DEL 01/10/2019 E IN CORSO DI VALIDITA'</t>
    </r>
  </si>
  <si>
    <r>
      <t xml:space="preserve">Quando utilizzare prospetti di calcolo </t>
    </r>
    <r>
      <rPr>
        <b/>
        <sz val="12"/>
        <color rgb="FFFF0000"/>
        <rFont val="Calibri"/>
        <family val="2"/>
        <scheme val="minor"/>
      </rPr>
      <t>Allegato 1C/1Cs Versioni PRECEDENTI ARCHIVIATE</t>
    </r>
    <r>
      <rPr>
        <b/>
        <sz val="12"/>
        <color rgb="FF002060"/>
        <rFont val="Calibri"/>
        <family val="2"/>
        <scheme val="minor"/>
      </rPr>
      <t xml:space="preserve"> (es: Versione 1.0)</t>
    </r>
  </si>
  <si>
    <r>
      <rPr>
        <b/>
        <i/>
        <u/>
        <sz val="11"/>
        <color rgb="FF002060"/>
        <rFont val="Calibri"/>
        <family val="2"/>
        <scheme val="minor"/>
      </rPr>
      <t>Solo ed esclusivamente</t>
    </r>
    <r>
      <rPr>
        <b/>
        <i/>
        <sz val="11"/>
        <color rgb="FF002060"/>
        <rFont val="Calibri"/>
        <family val="2"/>
        <scheme val="minor"/>
      </rPr>
      <t xml:space="preserve"> per </t>
    </r>
    <r>
      <rPr>
        <b/>
        <i/>
        <u/>
        <sz val="11"/>
        <color rgb="FF002060"/>
        <rFont val="Calibri"/>
        <family val="2"/>
        <scheme val="minor"/>
      </rPr>
      <t>Varianti in corso d'opera</t>
    </r>
    <r>
      <rPr>
        <b/>
        <i/>
        <sz val="11"/>
        <color rgb="FF002060"/>
        <rFont val="Calibri"/>
        <family val="2"/>
        <scheme val="minor"/>
      </rPr>
      <t xml:space="preserve"> (non essenziali) </t>
    </r>
    <r>
      <rPr>
        <b/>
        <i/>
        <u/>
        <sz val="11"/>
        <color rgb="FF002060"/>
        <rFont val="Calibri"/>
        <family val="2"/>
        <scheme val="minor"/>
      </rPr>
      <t>a titoli edilizi per i quali era stata adottata una precedente versione del prospetto di calcolo</t>
    </r>
  </si>
  <si>
    <t>Esempio: PdC del 2022 rilasciato con calcolo oneri Allegato 1C Versione 1.0 o precedenti, la sua variante in corso d'opera (non essenziale) nella quale siano modificate le superfici, deve contenere un autocalcolo svolto con la stessa Versione del prospetto di calcolo, quindi Allegato 1C Versione 1.0</t>
  </si>
  <si>
    <t>La Versione 1.0 del prospetto di calcolo è compatibile con tutte le versioni precedenti alla 2.0.</t>
  </si>
  <si>
    <t>POSSIBILE SOLO SE AMMESSA DA RUE</t>
  </si>
  <si>
    <t>VERIFICARE CON S.O. CONFORMITA'</t>
  </si>
  <si>
    <t>Da reperire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</si>
</sst>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_-&quot;€&quot;\ * #,##0.00_-;\-&quot;€&quot;\ * #,##0.00_-;_-&quot;€&quot;\ * &quot;-&quot;??_-;_-@_-"/>
    <numFmt numFmtId="165" formatCode="#,##0.00_ ;\-#,##0.00\ "/>
    <numFmt numFmtId="166" formatCode="0.000"/>
  </numFmts>
  <fonts count="54"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sz val="10"/>
      <color theme="0" tint="-0.14999847407452621"/>
      <name val="Calibri"/>
      <family val="2"/>
      <scheme val="minor"/>
    </font>
    <font>
      <sz val="9"/>
      <color theme="0" tint="-0.34998626667073579"/>
      <name val="Calibri"/>
      <family val="2"/>
      <scheme val="minor"/>
    </font>
    <font>
      <b/>
      <sz val="9"/>
      <color rgb="FF454B74"/>
      <name val="Verdana"/>
      <family val="2"/>
    </font>
    <font>
      <b/>
      <sz val="9"/>
      <color theme="1"/>
      <name val="Calibri"/>
      <family val="2"/>
    </font>
    <font>
      <sz val="10"/>
      <color theme="0" tint="-0.34998626667073579"/>
      <name val="Calibri"/>
      <family val="2"/>
      <scheme val="minor"/>
    </font>
    <font>
      <i/>
      <sz val="10"/>
      <color theme="1"/>
      <name val="Calibri"/>
      <family val="2"/>
      <scheme val="minor"/>
    </font>
    <font>
      <b/>
      <sz val="10"/>
      <name val="Arial"/>
      <family val="2"/>
    </font>
    <font>
      <b/>
      <sz val="8"/>
      <name val="Arial"/>
      <family val="2"/>
    </font>
    <font>
      <sz val="8"/>
      <name val="Arial"/>
      <family val="2"/>
    </font>
    <font>
      <sz val="10"/>
      <name val="Arial"/>
      <family val="2"/>
    </font>
    <font>
      <b/>
      <sz val="10"/>
      <name val="Arial"/>
      <family val="2"/>
    </font>
    <font>
      <b/>
      <sz val="12"/>
      <color theme="1"/>
      <name val="Calibri"/>
      <family val="2"/>
      <scheme val="minor"/>
    </font>
    <font>
      <sz val="12"/>
      <color theme="1"/>
      <name val="Calibri"/>
      <family val="2"/>
      <scheme val="minor"/>
    </font>
    <font>
      <i/>
      <sz val="8"/>
      <color theme="1"/>
      <name val="Calibri"/>
      <family val="2"/>
      <scheme val="minor"/>
    </font>
    <font>
      <b/>
      <i/>
      <sz val="10"/>
      <color theme="1"/>
      <name val="Calibri"/>
      <family val="2"/>
      <scheme val="minor"/>
    </font>
    <font>
      <b/>
      <sz val="11"/>
      <color rgb="FFFF0000"/>
      <name val="Calibri"/>
      <family val="2"/>
      <scheme val="minor"/>
    </font>
    <font>
      <sz val="10"/>
      <color theme="0" tint="-0.499984740745262"/>
      <name val="Calibri"/>
      <family val="2"/>
      <scheme val="minor"/>
    </font>
    <font>
      <i/>
      <sz val="9"/>
      <color theme="1"/>
      <name val="Calibri"/>
      <family val="2"/>
      <scheme val="minor"/>
    </font>
    <font>
      <b/>
      <sz val="10"/>
      <color theme="1"/>
      <name val="Calibri"/>
      <family val="2"/>
    </font>
    <font>
      <i/>
      <sz val="8"/>
      <color rgb="FFFF0000"/>
      <name val="Calibri"/>
      <family val="2"/>
      <scheme val="minor"/>
    </font>
    <font>
      <b/>
      <i/>
      <sz val="9"/>
      <color theme="1"/>
      <name val="Calibri"/>
      <family val="2"/>
      <scheme val="minor"/>
    </font>
    <font>
      <b/>
      <sz val="12"/>
      <color rgb="FFFF0000"/>
      <name val="Calibri"/>
      <family val="2"/>
      <scheme val="minor"/>
    </font>
    <font>
      <b/>
      <i/>
      <sz val="10"/>
      <color rgb="FFFF0000"/>
      <name val="Calibri"/>
      <family val="2"/>
      <scheme val="minor"/>
    </font>
    <font>
      <b/>
      <sz val="14"/>
      <color rgb="FFFF0000"/>
      <name val="Calibri"/>
      <family val="2"/>
      <scheme val="minor"/>
    </font>
    <font>
      <b/>
      <sz val="14"/>
      <color rgb="FF002060"/>
      <name val="Calibri"/>
      <family val="2"/>
      <scheme val="minor"/>
    </font>
    <font>
      <b/>
      <i/>
      <sz val="11"/>
      <color rgb="FF002060"/>
      <name val="Calibri"/>
      <family val="2"/>
      <scheme val="minor"/>
    </font>
    <font>
      <i/>
      <sz val="11"/>
      <color theme="1"/>
      <name val="Calibri"/>
      <family val="2"/>
      <scheme val="minor"/>
    </font>
    <font>
      <b/>
      <i/>
      <sz val="11"/>
      <color theme="1"/>
      <name val="Calibri"/>
      <family val="2"/>
      <scheme val="minor"/>
    </font>
    <font>
      <i/>
      <sz val="11"/>
      <name val="Calibri"/>
      <family val="2"/>
      <scheme val="minor"/>
    </font>
    <font>
      <b/>
      <i/>
      <sz val="11"/>
      <name val="Calibri"/>
      <family val="2"/>
      <scheme val="minor"/>
    </font>
    <font>
      <u/>
      <sz val="10"/>
      <color theme="10"/>
      <name val="Arial"/>
      <family val="2"/>
    </font>
    <font>
      <u/>
      <sz val="10"/>
      <color theme="10"/>
      <name val="Calibri"/>
      <family val="2"/>
      <scheme val="minor"/>
    </font>
    <font>
      <b/>
      <sz val="10"/>
      <color rgb="FFFF0000"/>
      <name val="Calibri"/>
      <family val="2"/>
      <scheme val="minor"/>
    </font>
    <font>
      <b/>
      <sz val="11"/>
      <color rgb="FF002060"/>
      <name val="Calibri"/>
      <family val="2"/>
      <scheme val="minor"/>
    </font>
    <font>
      <b/>
      <sz val="11"/>
      <color rgb="FFC00000"/>
      <name val="Calibri"/>
      <family val="2"/>
      <scheme val="minor"/>
    </font>
    <font>
      <sz val="11"/>
      <color rgb="FFC00000"/>
      <name val="Calibri"/>
      <family val="2"/>
      <scheme val="minor"/>
    </font>
    <font>
      <sz val="11"/>
      <color theme="0" tint="-0.499984740745262"/>
      <name val="Calibri"/>
      <family val="2"/>
      <scheme val="minor"/>
    </font>
    <font>
      <sz val="8"/>
      <color theme="0" tint="-0.499984740745262"/>
      <name val="Arial"/>
      <family val="2"/>
    </font>
    <font>
      <b/>
      <i/>
      <sz val="11"/>
      <color rgb="FFFF0000"/>
      <name val="Calibri"/>
      <family val="2"/>
      <scheme val="minor"/>
    </font>
    <font>
      <b/>
      <i/>
      <sz val="8"/>
      <color rgb="FFFF0000"/>
      <name val="Calibri"/>
      <family val="2"/>
      <scheme val="minor"/>
    </font>
    <font>
      <b/>
      <sz val="10"/>
      <color rgb="FFFF0000"/>
      <name val="Arial"/>
      <family val="2"/>
    </font>
    <font>
      <b/>
      <i/>
      <sz val="12"/>
      <color rgb="FFFFFF00"/>
      <name val="Calibri"/>
      <family val="2"/>
      <scheme val="minor"/>
    </font>
    <font>
      <b/>
      <i/>
      <u/>
      <sz val="12"/>
      <color rgb="FFFFFF00"/>
      <name val="Calibri"/>
      <family val="2"/>
      <scheme val="minor"/>
    </font>
    <font>
      <b/>
      <sz val="12"/>
      <color rgb="FF002060"/>
      <name val="Calibri"/>
      <family val="2"/>
      <scheme val="minor"/>
    </font>
    <font>
      <b/>
      <i/>
      <u/>
      <sz val="11"/>
      <color rgb="FF002060"/>
      <name val="Calibri"/>
      <family val="2"/>
      <scheme val="minor"/>
    </font>
    <font>
      <i/>
      <sz val="11"/>
      <color rgb="FF002060"/>
      <name val="Calibri"/>
      <family val="2"/>
      <scheme val="minor"/>
    </font>
  </fonts>
  <fills count="19">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rgb="FFFFFFFF"/>
        <bgColor indexed="64"/>
      </patternFill>
    </fill>
    <fill>
      <patternFill patternType="solid">
        <fgColor rgb="FFCCCCCC"/>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rgb="FFECD9FF"/>
        <bgColor indexed="64"/>
      </patternFill>
    </fill>
    <fill>
      <patternFill patternType="solid">
        <fgColor rgb="FFFFBDBD"/>
        <bgColor indexed="64"/>
      </patternFill>
    </fill>
    <fill>
      <patternFill patternType="solid">
        <fgColor theme="0" tint="-4.9989318521683403E-2"/>
        <bgColor indexed="64"/>
      </patternFill>
    </fill>
    <fill>
      <patternFill patternType="solid">
        <fgColor theme="8" tint="0.79998168889431442"/>
        <bgColor indexed="64"/>
      </patternFill>
    </fill>
    <fill>
      <gradientFill degree="180">
        <stop position="0">
          <color theme="9" tint="0.80001220740379042"/>
        </stop>
        <stop position="1">
          <color theme="8" tint="0.80001220740379042"/>
        </stop>
      </gradientFill>
    </fill>
    <fill>
      <patternFill patternType="solid">
        <fgColor theme="7" tint="0.79998168889431442"/>
        <bgColor indexed="64"/>
      </patternFill>
    </fill>
    <fill>
      <patternFill patternType="solid">
        <fgColor theme="1"/>
        <bgColor indexed="64"/>
      </patternFill>
    </fill>
  </fills>
  <borders count="5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38" fillId="0" borderId="0" applyNumberFormat="0" applyFill="0" applyBorder="0" applyAlignment="0" applyProtection="0"/>
  </cellStyleXfs>
  <cellXfs count="470">
    <xf numFmtId="0" fontId="0" fillId="0" borderId="0" xfId="0"/>
    <xf numFmtId="2" fontId="3" fillId="3" borderId="0" xfId="0" applyNumberFormat="1" applyFont="1" applyFill="1" applyAlignment="1" applyProtection="1">
      <alignment horizontal="center" vertical="center"/>
      <protection locked="0"/>
    </xf>
    <xf numFmtId="44" fontId="4" fillId="0" borderId="12" xfId="1" applyFont="1" applyBorder="1" applyAlignment="1" applyProtection="1">
      <alignment horizontal="center" vertical="center"/>
    </xf>
    <xf numFmtId="0" fontId="10" fillId="5" borderId="20" xfId="0" applyFont="1" applyFill="1" applyBorder="1" applyAlignment="1">
      <alignment horizontal="center" vertical="center" wrapText="1"/>
    </xf>
    <xf numFmtId="0" fontId="10" fillId="4" borderId="20" xfId="0" applyFont="1" applyFill="1" applyBorder="1" applyAlignment="1">
      <alignment vertical="center" wrapText="1"/>
    </xf>
    <xf numFmtId="0" fontId="10" fillId="6" borderId="20" xfId="0" applyFont="1" applyFill="1" applyBorder="1" applyAlignment="1">
      <alignment vertical="center" wrapText="1"/>
    </xf>
    <xf numFmtId="0" fontId="10"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0" fillId="0" borderId="0" xfId="0" applyAlignment="1">
      <alignment vertical="center"/>
    </xf>
    <xf numFmtId="0" fontId="0" fillId="0" borderId="20" xfId="0" applyFill="1" applyBorder="1" applyAlignment="1">
      <alignment vertical="center"/>
    </xf>
    <xf numFmtId="0" fontId="0" fillId="0" borderId="0" xfId="0" applyFill="1" applyBorder="1" applyAlignment="1">
      <alignment vertical="center"/>
    </xf>
    <xf numFmtId="2" fontId="13" fillId="3" borderId="0" xfId="0" applyNumberFormat="1" applyFont="1" applyFill="1" applyAlignment="1" applyProtection="1">
      <alignment horizontal="center" vertical="center"/>
      <protection locked="0"/>
    </xf>
    <xf numFmtId="165" fontId="4" fillId="0" borderId="0" xfId="1" applyNumberFormat="1" applyFont="1" applyFill="1" applyBorder="1" applyAlignment="1" applyProtection="1">
      <alignment horizontal="center" vertical="center"/>
    </xf>
    <xf numFmtId="0" fontId="4" fillId="3" borderId="20" xfId="0" applyFont="1" applyFill="1" applyBorder="1" applyAlignment="1" applyProtection="1">
      <alignment horizontal="center" vertical="center"/>
      <protection locked="0"/>
    </xf>
    <xf numFmtId="44" fontId="4" fillId="0" borderId="0" xfId="1" applyFont="1" applyFill="1" applyBorder="1" applyAlignment="1" applyProtection="1">
      <alignment horizontal="center" vertical="center"/>
    </xf>
    <xf numFmtId="165" fontId="4" fillId="0" borderId="0" xfId="1" applyNumberFormat="1" applyFont="1" applyBorder="1" applyAlignment="1" applyProtection="1">
      <alignment horizontal="center" vertical="center"/>
    </xf>
    <xf numFmtId="44" fontId="4" fillId="0" borderId="0" xfId="1" applyFont="1" applyFill="1" applyBorder="1" applyAlignment="1" applyProtection="1">
      <alignment vertical="center"/>
    </xf>
    <xf numFmtId="2" fontId="3" fillId="3" borderId="0" xfId="0" applyNumberFormat="1" applyFont="1" applyFill="1" applyBorder="1" applyAlignment="1" applyProtection="1">
      <alignment horizontal="center" vertical="center"/>
      <protection locked="0"/>
    </xf>
    <xf numFmtId="44" fontId="9" fillId="0" borderId="0" xfId="1" applyFont="1" applyAlignment="1" applyProtection="1">
      <alignment horizontal="center" vertical="center"/>
    </xf>
    <xf numFmtId="2" fontId="13" fillId="3" borderId="0" xfId="0" applyNumberFormat="1" applyFont="1" applyFill="1" applyBorder="1" applyAlignment="1" applyProtection="1">
      <alignment horizontal="center" vertical="center"/>
      <protection locked="0"/>
    </xf>
    <xf numFmtId="44" fontId="3" fillId="3" borderId="0" xfId="1" applyFont="1" applyFill="1" applyBorder="1" applyAlignment="1" applyProtection="1">
      <alignment horizontal="center" vertical="center"/>
      <protection locked="0"/>
    </xf>
    <xf numFmtId="165" fontId="9" fillId="0" borderId="0" xfId="1" applyNumberFormat="1" applyFont="1" applyAlignment="1" applyProtection="1">
      <alignment horizontal="center" vertical="center"/>
    </xf>
    <xf numFmtId="166" fontId="3" fillId="3" borderId="0" xfId="0" applyNumberFormat="1" applyFont="1" applyFill="1" applyBorder="1" applyAlignment="1" applyProtection="1">
      <alignment horizontal="center" vertical="center"/>
      <protection locked="0"/>
    </xf>
    <xf numFmtId="0" fontId="0" fillId="0" borderId="0" xfId="0" applyProtection="1"/>
    <xf numFmtId="0" fontId="2" fillId="0" borderId="0" xfId="0" applyFont="1" applyProtection="1"/>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14" xfId="0" applyFont="1" applyBorder="1" applyAlignment="1" applyProtection="1">
      <alignment horizontal="center" vertical="center"/>
    </xf>
    <xf numFmtId="0" fontId="6" fillId="0" borderId="14" xfId="0" applyFont="1" applyBorder="1" applyAlignment="1" applyProtection="1">
      <alignment horizontal="center" vertical="center"/>
    </xf>
    <xf numFmtId="0" fontId="4" fillId="0" borderId="14" xfId="0" applyFont="1" applyBorder="1" applyAlignment="1" applyProtection="1">
      <alignment horizontal="center" vertical="center"/>
    </xf>
    <xf numFmtId="0" fontId="3" fillId="0" borderId="15" xfId="0" applyFont="1" applyBorder="1" applyAlignment="1" applyProtection="1">
      <alignment horizontal="center" vertical="center"/>
    </xf>
    <xf numFmtId="0" fontId="8" fillId="0" borderId="6"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16" xfId="0" applyFont="1" applyBorder="1" applyAlignment="1" applyProtection="1">
      <alignment horizontal="center" vertical="center"/>
    </xf>
    <xf numFmtId="0" fontId="7" fillId="0" borderId="0" xfId="0" applyFont="1" applyAlignment="1" applyProtection="1">
      <alignment horizontal="center" vertical="center"/>
    </xf>
    <xf numFmtId="0" fontId="4" fillId="0" borderId="16" xfId="0" applyFont="1" applyBorder="1" applyAlignment="1" applyProtection="1">
      <alignment horizontal="center" vertical="center"/>
    </xf>
    <xf numFmtId="0" fontId="3" fillId="0" borderId="0" xfId="0" applyFont="1" applyProtection="1"/>
    <xf numFmtId="2" fontId="3" fillId="0" borderId="0" xfId="0" applyNumberFormat="1" applyFont="1" applyAlignment="1" applyProtection="1">
      <alignment horizontal="center" vertical="center"/>
    </xf>
    <xf numFmtId="0" fontId="3" fillId="0" borderId="0" xfId="0" applyFont="1" applyBorder="1" applyAlignment="1" applyProtection="1">
      <alignment horizontal="center" vertical="center"/>
    </xf>
    <xf numFmtId="0" fontId="6" fillId="0" borderId="0" xfId="0" applyFont="1" applyAlignment="1" applyProtection="1">
      <alignment horizontal="center" vertical="center"/>
    </xf>
    <xf numFmtId="0" fontId="6" fillId="0" borderId="0" xfId="0" applyFont="1" applyBorder="1" applyAlignment="1" applyProtection="1">
      <alignment horizontal="center" vertical="center"/>
    </xf>
    <xf numFmtId="0" fontId="4" fillId="0" borderId="0" xfId="0" applyFont="1" applyAlignment="1" applyProtection="1">
      <alignment horizontal="center" vertical="center"/>
    </xf>
    <xf numFmtId="0" fontId="3" fillId="0" borderId="6" xfId="0"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18" xfId="0" applyFont="1" applyBorder="1" applyAlignment="1" applyProtection="1">
      <alignment horizontal="center" vertical="center"/>
    </xf>
    <xf numFmtId="0" fontId="4" fillId="0" borderId="18" xfId="0" applyFont="1" applyBorder="1" applyAlignment="1" applyProtection="1">
      <alignment horizontal="center" vertical="center"/>
    </xf>
    <xf numFmtId="164" fontId="4" fillId="0" borderId="19" xfId="0" applyNumberFormat="1" applyFont="1" applyBorder="1" applyAlignment="1" applyProtection="1">
      <alignment horizontal="center" vertical="center"/>
    </xf>
    <xf numFmtId="0" fontId="4" fillId="0" borderId="0" xfId="0" applyFont="1" applyBorder="1" applyAlignment="1" applyProtection="1">
      <alignment horizontal="center" vertical="center"/>
    </xf>
    <xf numFmtId="164" fontId="4" fillId="0" borderId="0" xfId="0" applyNumberFormat="1" applyFont="1" applyAlignment="1" applyProtection="1">
      <alignment horizontal="center" vertical="center"/>
    </xf>
    <xf numFmtId="0" fontId="3" fillId="0" borderId="8"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10" xfId="0" applyFont="1" applyBorder="1" applyAlignment="1" applyProtection="1">
      <alignment horizontal="center" vertical="center"/>
    </xf>
    <xf numFmtId="0" fontId="27" fillId="0" borderId="0" xfId="0" applyFont="1" applyAlignment="1" applyProtection="1">
      <alignment horizontal="left" vertical="center"/>
    </xf>
    <xf numFmtId="0" fontId="23" fillId="0" borderId="0" xfId="0" applyFont="1" applyProtection="1"/>
    <xf numFmtId="0" fontId="24" fillId="0" borderId="0" xfId="0" applyFont="1" applyProtection="1"/>
    <xf numFmtId="0" fontId="3" fillId="0" borderId="13" xfId="0" applyFont="1" applyBorder="1" applyProtection="1"/>
    <xf numFmtId="0" fontId="3" fillId="0" borderId="14" xfId="0" applyFont="1" applyBorder="1" applyProtection="1"/>
    <xf numFmtId="0" fontId="4" fillId="0" borderId="14" xfId="0" applyFont="1" applyBorder="1" applyAlignment="1" applyProtection="1">
      <alignment horizontal="left" vertical="center"/>
    </xf>
    <xf numFmtId="0" fontId="3" fillId="0" borderId="15" xfId="0" applyFont="1" applyBorder="1" applyProtection="1"/>
    <xf numFmtId="0" fontId="3" fillId="0" borderId="16" xfId="0" applyFont="1" applyBorder="1" applyProtection="1"/>
    <xf numFmtId="0" fontId="3" fillId="0" borderId="0" xfId="0" applyFont="1" applyBorder="1" applyProtection="1"/>
    <xf numFmtId="0" fontId="3" fillId="0" borderId="12" xfId="0" applyFont="1" applyBorder="1" applyProtection="1"/>
    <xf numFmtId="0" fontId="7" fillId="0" borderId="0" xfId="0" applyFont="1" applyBorder="1" applyAlignment="1" applyProtection="1">
      <alignment horizontal="center" vertical="center"/>
    </xf>
    <xf numFmtId="2" fontId="3" fillId="0" borderId="0" xfId="0" applyNumberFormat="1" applyFont="1" applyBorder="1" applyAlignment="1" applyProtection="1">
      <alignment horizontal="center" vertical="center"/>
    </xf>
    <xf numFmtId="0" fontId="3" fillId="0" borderId="16"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1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0" fontId="3" fillId="0" borderId="18"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4" fillId="0" borderId="1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0" xfId="0" applyFont="1" applyFill="1" applyBorder="1" applyAlignment="1" applyProtection="1">
      <alignment vertical="center"/>
    </xf>
    <xf numFmtId="0" fontId="3" fillId="0" borderId="0" xfId="0" applyFont="1" applyBorder="1" applyAlignment="1" applyProtection="1">
      <alignment vertical="center"/>
    </xf>
    <xf numFmtId="2" fontId="3" fillId="0" borderId="0" xfId="0" applyNumberFormat="1" applyFont="1" applyFill="1" applyBorder="1" applyAlignment="1" applyProtection="1">
      <alignment horizontal="center" vertical="center"/>
    </xf>
    <xf numFmtId="44" fontId="4" fillId="0" borderId="12" xfId="0" applyNumberFormat="1" applyFont="1" applyFill="1" applyBorder="1" applyAlignment="1" applyProtection="1">
      <alignment vertical="center"/>
    </xf>
    <xf numFmtId="0" fontId="3" fillId="0" borderId="19" xfId="0" applyFont="1" applyBorder="1" applyAlignment="1" applyProtection="1">
      <alignment horizontal="center" vertical="center"/>
    </xf>
    <xf numFmtId="0" fontId="12" fillId="0" borderId="2" xfId="0" applyFont="1" applyBorder="1" applyAlignment="1" applyProtection="1">
      <alignment horizontal="center" vertical="center"/>
    </xf>
    <xf numFmtId="0" fontId="12" fillId="0" borderId="3" xfId="0" applyFont="1" applyBorder="1" applyAlignment="1" applyProtection="1">
      <alignment horizontal="center" vertical="center"/>
    </xf>
    <xf numFmtId="0" fontId="6" fillId="0" borderId="0" xfId="0" applyFont="1" applyAlignment="1" applyProtection="1">
      <alignment horizontal="left" vertical="center"/>
    </xf>
    <xf numFmtId="0" fontId="5" fillId="0" borderId="0" xfId="0" applyFont="1" applyAlignment="1" applyProtection="1">
      <alignment horizontal="center" vertical="center"/>
    </xf>
    <xf numFmtId="0" fontId="12" fillId="0" borderId="0" xfId="0" applyFont="1" applyAlignment="1" applyProtection="1">
      <alignment horizontal="center" vertical="center"/>
    </xf>
    <xf numFmtId="0" fontId="12" fillId="0" borderId="6" xfId="0" applyFont="1" applyBorder="1" applyAlignment="1" applyProtection="1">
      <alignment horizontal="center" vertical="center"/>
    </xf>
    <xf numFmtId="0" fontId="4" fillId="0" borderId="0" xfId="0" applyFont="1" applyAlignment="1" applyProtection="1">
      <alignment horizontal="right" vertical="center"/>
    </xf>
    <xf numFmtId="2" fontId="6" fillId="0" borderId="0" xfId="0" applyNumberFormat="1" applyFont="1" applyAlignment="1" applyProtection="1">
      <alignment horizontal="center" vertical="center"/>
    </xf>
    <xf numFmtId="0" fontId="28" fillId="0" borderId="0" xfId="0" applyFont="1" applyAlignment="1" applyProtection="1">
      <alignment horizontal="left" vertical="center"/>
    </xf>
    <xf numFmtId="165" fontId="4" fillId="0" borderId="0" xfId="0" applyNumberFormat="1" applyFont="1" applyAlignment="1" applyProtection="1">
      <alignment horizontal="center" vertical="center"/>
    </xf>
    <xf numFmtId="0" fontId="13" fillId="0" borderId="0" xfId="0" applyFont="1" applyAlignment="1" applyProtection="1">
      <alignment horizontal="left" vertical="center"/>
    </xf>
    <xf numFmtId="0" fontId="3" fillId="0" borderId="21" xfId="0" applyFont="1" applyBorder="1" applyAlignment="1" applyProtection="1">
      <alignment horizontal="center" vertical="center"/>
    </xf>
    <xf numFmtId="2" fontId="3" fillId="0" borderId="14" xfId="0" applyNumberFormat="1" applyFont="1" applyBorder="1" applyAlignment="1" applyProtection="1">
      <alignment horizontal="center" vertical="center"/>
    </xf>
    <xf numFmtId="0" fontId="3" fillId="0" borderId="22" xfId="0" applyFont="1" applyBorder="1" applyAlignment="1" applyProtection="1">
      <alignment horizontal="center" vertical="center"/>
    </xf>
    <xf numFmtId="2" fontId="4" fillId="0" borderId="0" xfId="0" applyNumberFormat="1" applyFont="1" applyAlignment="1" applyProtection="1">
      <alignment horizontal="left" vertical="center"/>
    </xf>
    <xf numFmtId="0" fontId="22" fillId="0" borderId="0" xfId="0" applyFont="1" applyAlignment="1" applyProtection="1">
      <alignment horizontal="left" vertical="center"/>
    </xf>
    <xf numFmtId="0" fontId="6" fillId="0" borderId="0" xfId="0" applyFont="1" applyBorder="1" applyAlignment="1" applyProtection="1">
      <alignment horizontal="left" vertical="center"/>
    </xf>
    <xf numFmtId="0" fontId="5" fillId="0" borderId="0" xfId="0" applyFont="1" applyBorder="1" applyAlignment="1" applyProtection="1">
      <alignment horizontal="center" vertical="center"/>
    </xf>
    <xf numFmtId="0" fontId="9" fillId="0" borderId="0" xfId="0" applyFont="1" applyBorder="1" applyAlignment="1" applyProtection="1">
      <alignment horizontal="center" vertical="center"/>
    </xf>
    <xf numFmtId="0" fontId="4" fillId="0" borderId="0" xfId="0" applyFont="1" applyBorder="1" applyAlignment="1" applyProtection="1">
      <alignment horizontal="right" vertical="center"/>
    </xf>
    <xf numFmtId="0" fontId="13" fillId="0" borderId="0" xfId="0" applyFont="1" applyBorder="1" applyAlignment="1" applyProtection="1">
      <alignment horizontal="left" vertical="center"/>
    </xf>
    <xf numFmtId="166" fontId="4" fillId="0" borderId="0" xfId="0" applyNumberFormat="1" applyFont="1" applyBorder="1" applyAlignment="1" applyProtection="1">
      <alignment horizontal="center" vertical="center"/>
    </xf>
    <xf numFmtId="166" fontId="3" fillId="0" borderId="0" xfId="0" applyNumberFormat="1" applyFont="1" applyFill="1" applyBorder="1" applyAlignment="1" applyProtection="1">
      <alignment horizontal="center" vertical="center"/>
    </xf>
    <xf numFmtId="165" fontId="4" fillId="0" borderId="0" xfId="0" applyNumberFormat="1" applyFont="1" applyBorder="1" applyAlignment="1" applyProtection="1">
      <alignment horizontal="center" vertical="center"/>
    </xf>
    <xf numFmtId="0" fontId="22" fillId="0" borderId="0" xfId="0" applyFont="1" applyBorder="1" applyAlignment="1" applyProtection="1">
      <alignment horizontal="left" vertical="center"/>
    </xf>
    <xf numFmtId="0" fontId="7" fillId="0" borderId="0" xfId="0" applyFont="1" applyBorder="1" applyAlignment="1" applyProtection="1">
      <alignment horizontal="center"/>
    </xf>
    <xf numFmtId="0" fontId="3" fillId="0" borderId="6" xfId="0" applyFont="1" applyBorder="1" applyProtection="1"/>
    <xf numFmtId="44" fontId="3" fillId="0" borderId="0" xfId="0" applyNumberFormat="1" applyFont="1" applyBorder="1" applyProtection="1"/>
    <xf numFmtId="0" fontId="4" fillId="0" borderId="0" xfId="0" applyFont="1" applyBorder="1" applyProtection="1"/>
    <xf numFmtId="44" fontId="4" fillId="0" borderId="0" xfId="0" applyNumberFormat="1" applyFont="1" applyBorder="1" applyProtection="1"/>
    <xf numFmtId="164" fontId="3" fillId="0" borderId="0" xfId="0" applyNumberFormat="1" applyFont="1" applyBorder="1" applyAlignment="1" applyProtection="1"/>
    <xf numFmtId="0" fontId="6" fillId="0" borderId="13" xfId="0" applyFont="1" applyBorder="1" applyAlignment="1" applyProtection="1">
      <alignment horizontal="left" vertical="center"/>
    </xf>
    <xf numFmtId="0" fontId="5" fillId="0" borderId="14" xfId="0" applyFont="1" applyBorder="1" applyAlignment="1" applyProtection="1">
      <alignment horizontal="center" vertical="center"/>
    </xf>
    <xf numFmtId="0" fontId="21" fillId="0" borderId="17" xfId="0" applyFont="1" applyBorder="1" applyAlignment="1" applyProtection="1">
      <alignment horizontal="left" vertical="center"/>
    </xf>
    <xf numFmtId="0" fontId="5" fillId="0" borderId="18" xfId="0" applyFont="1" applyBorder="1" applyAlignment="1" applyProtection="1">
      <alignment horizontal="center" vertical="center"/>
    </xf>
    <xf numFmtId="0" fontId="6" fillId="0" borderId="18" xfId="0" applyFont="1" applyBorder="1" applyAlignment="1" applyProtection="1">
      <alignment horizontal="center" vertical="center"/>
    </xf>
    <xf numFmtId="0" fontId="25" fillId="0" borderId="16" xfId="0" applyFont="1" applyBorder="1" applyAlignment="1" applyProtection="1">
      <alignment horizontal="left" vertical="center"/>
    </xf>
    <xf numFmtId="0" fontId="25" fillId="0" borderId="16" xfId="0" applyFont="1" applyBorder="1" applyAlignment="1" applyProtection="1">
      <alignment horizontal="right" vertical="center"/>
    </xf>
    <xf numFmtId="164" fontId="25" fillId="0" borderId="20" xfId="0" applyNumberFormat="1" applyFont="1" applyBorder="1" applyAlignment="1" applyProtection="1"/>
    <xf numFmtId="164" fontId="3" fillId="0" borderId="12" xfId="0" applyNumberFormat="1" applyFont="1" applyBorder="1" applyAlignment="1" applyProtection="1"/>
    <xf numFmtId="164" fontId="3" fillId="0" borderId="0" xfId="0" applyNumberFormat="1" applyFont="1" applyBorder="1" applyProtection="1"/>
    <xf numFmtId="0" fontId="4" fillId="0" borderId="14" xfId="0" applyFont="1" applyBorder="1" applyProtection="1"/>
    <xf numFmtId="164" fontId="4" fillId="0" borderId="14" xfId="0" applyNumberFormat="1" applyFont="1" applyBorder="1" applyAlignment="1" applyProtection="1"/>
    <xf numFmtId="164" fontId="4" fillId="0" borderId="0" xfId="0" applyNumberFormat="1" applyFont="1" applyBorder="1" applyAlignment="1" applyProtection="1"/>
    <xf numFmtId="0" fontId="21" fillId="0" borderId="0" xfId="0" applyFont="1" applyAlignment="1" applyProtection="1">
      <alignment horizontal="left" vertical="center"/>
    </xf>
    <xf numFmtId="0" fontId="3" fillId="0" borderId="0" xfId="0" applyFont="1" applyBorder="1" applyAlignment="1" applyProtection="1"/>
    <xf numFmtId="0" fontId="3" fillId="0" borderId="0" xfId="0" applyFont="1" applyAlignment="1" applyProtection="1">
      <alignment horizontal="left" vertical="center"/>
    </xf>
    <xf numFmtId="164" fontId="3" fillId="0" borderId="0" xfId="0" applyNumberFormat="1" applyFont="1" applyAlignment="1" applyProtection="1">
      <alignment horizontal="center" vertical="center"/>
    </xf>
    <xf numFmtId="0" fontId="3" fillId="0" borderId="5" xfId="0" applyFont="1" applyBorder="1" applyProtection="1"/>
    <xf numFmtId="164" fontId="4" fillId="0" borderId="14" xfId="0" applyNumberFormat="1" applyFont="1" applyBorder="1" applyAlignment="1" applyProtection="1">
      <alignment horizontal="center" vertical="center"/>
    </xf>
    <xf numFmtId="0" fontId="4" fillId="0" borderId="0" xfId="0" applyFont="1" applyAlignment="1" applyProtection="1">
      <alignment horizontal="left" vertical="center"/>
    </xf>
    <xf numFmtId="0" fontId="4" fillId="0" borderId="0" xfId="0" applyFont="1" applyFill="1" applyBorder="1" applyProtection="1"/>
    <xf numFmtId="0" fontId="4" fillId="0" borderId="0" xfId="0" applyFont="1" applyProtection="1"/>
    <xf numFmtId="0" fontId="2" fillId="0" borderId="2" xfId="0" applyFont="1" applyBorder="1" applyProtection="1"/>
    <xf numFmtId="0" fontId="0" fillId="0" borderId="2" xfId="0" applyFont="1" applyBorder="1" applyProtection="1"/>
    <xf numFmtId="164" fontId="2" fillId="0" borderId="2" xfId="0" applyNumberFormat="1" applyFont="1" applyBorder="1" applyAlignment="1" applyProtection="1"/>
    <xf numFmtId="164" fontId="4" fillId="0" borderId="0" xfId="0" applyNumberFormat="1" applyFont="1" applyBorder="1" applyProtection="1"/>
    <xf numFmtId="0" fontId="3" fillId="0" borderId="8" xfId="0" applyFont="1" applyBorder="1" applyProtection="1"/>
    <xf numFmtId="0" fontId="3" fillId="0" borderId="9" xfId="0" applyFont="1" applyBorder="1" applyProtection="1"/>
    <xf numFmtId="0" fontId="3" fillId="0" borderId="10" xfId="0" applyFont="1" applyBorder="1" applyProtection="1"/>
    <xf numFmtId="0" fontId="3" fillId="3" borderId="0" xfId="0" applyFont="1" applyFill="1" applyProtection="1">
      <protection locked="0"/>
    </xf>
    <xf numFmtId="0" fontId="3" fillId="10" borderId="0" xfId="0" applyFont="1" applyFill="1" applyBorder="1" applyProtection="1">
      <protection locked="0"/>
    </xf>
    <xf numFmtId="0" fontId="30" fillId="0" borderId="0" xfId="0" applyFont="1" applyBorder="1" applyProtection="1"/>
    <xf numFmtId="0" fontId="23" fillId="0" borderId="0" xfId="0" applyFont="1" applyAlignment="1" applyProtection="1">
      <alignment horizontal="left" vertical="center"/>
    </xf>
    <xf numFmtId="0" fontId="40" fillId="0" borderId="0" xfId="0" applyFont="1" applyAlignment="1" applyProtection="1">
      <alignment horizontal="left" vertical="center"/>
    </xf>
    <xf numFmtId="0" fontId="0" fillId="11" borderId="29" xfId="0" applyFill="1" applyBorder="1" applyProtection="1">
      <protection locked="0"/>
    </xf>
    <xf numFmtId="0" fontId="0" fillId="11" borderId="34" xfId="0" applyFill="1" applyBorder="1" applyProtection="1">
      <protection locked="0"/>
    </xf>
    <xf numFmtId="0" fontId="14" fillId="0" borderId="0" xfId="0" applyFont="1" applyProtection="1"/>
    <xf numFmtId="0" fontId="15" fillId="0" borderId="0" xfId="0" applyFont="1" applyProtection="1"/>
    <xf numFmtId="0" fontId="16" fillId="0" borderId="25" xfId="0" applyFont="1" applyBorder="1" applyAlignment="1" applyProtection="1">
      <alignment horizontal="center" vertical="center" wrapText="1"/>
    </xf>
    <xf numFmtId="0" fontId="0" fillId="0" borderId="0" xfId="0" applyAlignment="1" applyProtection="1">
      <alignment horizontal="center" vertical="center" wrapText="1"/>
    </xf>
    <xf numFmtId="0" fontId="16" fillId="0" borderId="29" xfId="0" applyFont="1" applyBorder="1" applyAlignment="1" applyProtection="1">
      <alignment horizontal="center" vertical="center"/>
    </xf>
    <xf numFmtId="0" fontId="16" fillId="0" borderId="0" xfId="0" applyFont="1" applyAlignment="1" applyProtection="1">
      <alignment horizontal="center" vertical="center"/>
    </xf>
    <xf numFmtId="0" fontId="16" fillId="0" borderId="29" xfId="0" applyFont="1" applyBorder="1" applyAlignment="1" applyProtection="1">
      <alignment horizontal="center"/>
    </xf>
    <xf numFmtId="0" fontId="16" fillId="0" borderId="34" xfId="0" applyFont="1" applyBorder="1" applyAlignment="1" applyProtection="1">
      <alignment horizontal="center"/>
    </xf>
    <xf numFmtId="0" fontId="15" fillId="0" borderId="0" xfId="0" applyFont="1" applyAlignment="1" applyProtection="1">
      <alignment horizontal="right"/>
    </xf>
    <xf numFmtId="0" fontId="16" fillId="0" borderId="0" xfId="0" applyFont="1" applyAlignment="1" applyProtection="1">
      <alignment horizontal="right"/>
    </xf>
    <xf numFmtId="0" fontId="0" fillId="0" borderId="12" xfId="0" applyBorder="1" applyProtection="1"/>
    <xf numFmtId="0" fontId="0" fillId="0" borderId="0" xfId="0" applyAlignment="1" applyProtection="1">
      <alignment horizontal="center" vertical="center"/>
    </xf>
    <xf numFmtId="0" fontId="16" fillId="0" borderId="23" xfId="0" applyFont="1" applyBorder="1" applyAlignment="1" applyProtection="1">
      <alignment horizontal="center" vertical="center" wrapText="1"/>
    </xf>
    <xf numFmtId="0" fontId="16" fillId="0" borderId="26" xfId="0" applyFont="1" applyBorder="1" applyAlignment="1" applyProtection="1">
      <alignment horizontal="center" vertical="center" wrapText="1"/>
    </xf>
    <xf numFmtId="0" fontId="16" fillId="0" borderId="28" xfId="0" applyFont="1" applyBorder="1" applyAlignment="1" applyProtection="1">
      <alignment horizontal="center" vertical="center"/>
    </xf>
    <xf numFmtId="0" fontId="16" fillId="0" borderId="30" xfId="0" applyFont="1" applyBorder="1" applyAlignment="1" applyProtection="1">
      <alignment horizontal="center" vertical="center"/>
    </xf>
    <xf numFmtId="0" fontId="16" fillId="0" borderId="41" xfId="0" applyFont="1" applyBorder="1" applyAlignment="1" applyProtection="1">
      <alignment vertical="center"/>
    </xf>
    <xf numFmtId="0" fontId="0" fillId="0" borderId="18" xfId="0" applyBorder="1" applyAlignment="1" applyProtection="1">
      <alignment vertical="center"/>
    </xf>
    <xf numFmtId="0" fontId="16" fillId="0" borderId="19" xfId="0" applyFont="1" applyBorder="1" applyAlignment="1" applyProtection="1">
      <alignment vertical="center"/>
    </xf>
    <xf numFmtId="0" fontId="15" fillId="0" borderId="30" xfId="0" applyFont="1" applyBorder="1" applyAlignment="1" applyProtection="1">
      <alignment horizontal="center" vertical="center"/>
    </xf>
    <xf numFmtId="0" fontId="16" fillId="0" borderId="32" xfId="0" applyFont="1" applyBorder="1" applyAlignment="1" applyProtection="1">
      <alignment horizontal="center" vertical="center"/>
    </xf>
    <xf numFmtId="0" fontId="15" fillId="0" borderId="35" xfId="0" applyFont="1" applyBorder="1" applyAlignment="1" applyProtection="1">
      <alignment horizontal="center" vertical="center"/>
    </xf>
    <xf numFmtId="0" fontId="16" fillId="0" borderId="0" xfId="0" applyFont="1" applyProtection="1"/>
    <xf numFmtId="2" fontId="14" fillId="0" borderId="0" xfId="0" applyNumberFormat="1" applyFont="1" applyProtection="1"/>
    <xf numFmtId="0" fontId="0" fillId="0" borderId="12" xfId="0" applyFill="1" applyBorder="1" applyAlignment="1" applyProtection="1">
      <alignment horizontal="center"/>
    </xf>
    <xf numFmtId="0" fontId="0" fillId="0" borderId="0" xfId="0" applyFill="1" applyBorder="1" applyAlignment="1" applyProtection="1">
      <alignment horizontal="center"/>
    </xf>
    <xf numFmtId="0" fontId="16" fillId="0" borderId="0" xfId="0" applyFont="1" applyFill="1" applyBorder="1" applyAlignment="1" applyProtection="1">
      <alignment horizontal="center" vertical="center" wrapText="1"/>
    </xf>
    <xf numFmtId="0" fontId="16" fillId="0" borderId="12" xfId="0" applyFont="1" applyFill="1" applyBorder="1" applyProtection="1"/>
    <xf numFmtId="0" fontId="0" fillId="0" borderId="0" xfId="0" applyFill="1" applyBorder="1" applyProtection="1"/>
    <xf numFmtId="0" fontId="16" fillId="0" borderId="24" xfId="0" applyFont="1" applyBorder="1" applyAlignment="1" applyProtection="1">
      <alignment horizontal="center" vertical="center"/>
    </xf>
    <xf numFmtId="0" fontId="16" fillId="0" borderId="0" xfId="0" applyFont="1" applyFill="1" applyBorder="1" applyAlignment="1" applyProtection="1">
      <alignment horizontal="center"/>
    </xf>
    <xf numFmtId="0" fontId="15" fillId="0" borderId="0" xfId="0" applyFont="1" applyFill="1" applyBorder="1" applyAlignment="1" applyProtection="1">
      <alignment horizontal="center"/>
    </xf>
    <xf numFmtId="0" fontId="16" fillId="0" borderId="20" xfId="0" applyFont="1" applyBorder="1" applyAlignment="1" applyProtection="1">
      <alignment horizontal="center" vertical="center"/>
    </xf>
    <xf numFmtId="0" fontId="16" fillId="0" borderId="20" xfId="0" applyFont="1" applyBorder="1" applyAlignment="1" applyProtection="1">
      <alignment horizontal="center" vertical="center" wrapText="1"/>
    </xf>
    <xf numFmtId="0" fontId="16" fillId="0" borderId="32" xfId="0" applyFont="1" applyBorder="1" applyAlignment="1" applyProtection="1">
      <alignment horizontal="center" vertical="center" wrapText="1"/>
    </xf>
    <xf numFmtId="0" fontId="16" fillId="0" borderId="33" xfId="0" applyFont="1" applyBorder="1" applyAlignment="1" applyProtection="1">
      <alignment horizontal="center" vertical="center"/>
    </xf>
    <xf numFmtId="0" fontId="16" fillId="0" borderId="33" xfId="0" applyFont="1" applyBorder="1" applyAlignment="1" applyProtection="1">
      <alignment horizontal="center" vertical="center" wrapText="1"/>
    </xf>
    <xf numFmtId="0" fontId="16" fillId="0" borderId="0" xfId="0" applyFont="1" applyFill="1" applyBorder="1" applyProtection="1"/>
    <xf numFmtId="0" fontId="15" fillId="0" borderId="0" xfId="0" applyFont="1" applyFill="1" applyBorder="1" applyAlignment="1" applyProtection="1">
      <alignment vertical="top"/>
    </xf>
    <xf numFmtId="0" fontId="0" fillId="0" borderId="0" xfId="0" applyFill="1" applyBorder="1" applyAlignment="1" applyProtection="1">
      <alignment vertical="top"/>
    </xf>
    <xf numFmtId="0" fontId="16" fillId="0" borderId="0" xfId="0" applyFont="1" applyFill="1" applyBorder="1" applyAlignment="1" applyProtection="1">
      <alignment horizontal="center" vertical="center"/>
    </xf>
    <xf numFmtId="0" fontId="0" fillId="0" borderId="19" xfId="0" applyBorder="1" applyProtection="1"/>
    <xf numFmtId="0" fontId="0" fillId="0" borderId="13" xfId="0" applyBorder="1" applyProtection="1"/>
    <xf numFmtId="0" fontId="16" fillId="0" borderId="0" xfId="0" applyFont="1" applyAlignment="1" applyProtection="1">
      <alignment horizontal="center" vertical="center" wrapText="1"/>
    </xf>
    <xf numFmtId="0" fontId="0" fillId="0" borderId="0" xfId="0" applyAlignment="1" applyProtection="1">
      <alignment horizontal="right"/>
    </xf>
    <xf numFmtId="0" fontId="14" fillId="0" borderId="49" xfId="0" applyFont="1" applyBorder="1" applyAlignment="1" applyProtection="1">
      <alignment horizontal="right"/>
    </xf>
    <xf numFmtId="0" fontId="14" fillId="0" borderId="46" xfId="0" applyFont="1" applyBorder="1" applyAlignment="1" applyProtection="1">
      <alignment horizontal="left"/>
    </xf>
    <xf numFmtId="0" fontId="14" fillId="0" borderId="34" xfId="0" applyFont="1" applyBorder="1" applyAlignment="1" applyProtection="1">
      <alignment horizontal="right"/>
    </xf>
    <xf numFmtId="0" fontId="14" fillId="0" borderId="46" xfId="0" applyFont="1" applyBorder="1" applyProtection="1"/>
    <xf numFmtId="2" fontId="17" fillId="0" borderId="0" xfId="0" applyNumberFormat="1" applyFont="1" applyAlignment="1" applyProtection="1">
      <alignment horizontal="right" vertical="center"/>
    </xf>
    <xf numFmtId="0" fontId="0" fillId="0" borderId="51" xfId="0" applyBorder="1" applyAlignment="1" applyProtection="1">
      <alignment horizontal="center"/>
    </xf>
    <xf numFmtId="0" fontId="0" fillId="0" borderId="37" xfId="0" applyBorder="1" applyProtection="1"/>
    <xf numFmtId="0" fontId="0" fillId="0" borderId="50" xfId="0" applyBorder="1" applyProtection="1"/>
    <xf numFmtId="3" fontId="0" fillId="0" borderId="50" xfId="0" applyNumberFormat="1" applyBorder="1" applyProtection="1"/>
    <xf numFmtId="0" fontId="0" fillId="0" borderId="38" xfId="0" applyBorder="1" applyAlignment="1" applyProtection="1">
      <alignment horizontal="right"/>
    </xf>
    <xf numFmtId="0" fontId="18" fillId="0" borderId="37" xfId="0" applyFont="1" applyBorder="1" applyProtection="1"/>
    <xf numFmtId="0" fontId="14" fillId="0" borderId="38" xfId="0" applyFont="1" applyBorder="1" applyAlignment="1" applyProtection="1">
      <alignment horizontal="right"/>
    </xf>
    <xf numFmtId="0" fontId="17" fillId="0" borderId="2" xfId="0" applyFont="1" applyBorder="1" applyAlignment="1" applyProtection="1">
      <alignment horizontal="right"/>
    </xf>
    <xf numFmtId="3" fontId="17" fillId="0" borderId="2" xfId="0" applyNumberFormat="1" applyFont="1" applyBorder="1" applyAlignment="1" applyProtection="1">
      <alignment horizontal="right"/>
    </xf>
    <xf numFmtId="3" fontId="17" fillId="0" borderId="2" xfId="0" applyNumberFormat="1" applyFont="1" applyBorder="1" applyProtection="1"/>
    <xf numFmtId="0" fontId="2" fillId="0" borderId="0" xfId="0" applyFont="1" applyAlignment="1" applyProtection="1">
      <alignment horizontal="right"/>
    </xf>
    <xf numFmtId="0" fontId="17" fillId="0" borderId="0" xfId="0" applyFont="1" applyAlignment="1" applyProtection="1">
      <alignment horizontal="right"/>
    </xf>
    <xf numFmtId="3" fontId="17" fillId="0" borderId="0" xfId="0" applyNumberFormat="1" applyFont="1" applyAlignment="1" applyProtection="1">
      <alignment horizontal="right"/>
    </xf>
    <xf numFmtId="3" fontId="17" fillId="0" borderId="0" xfId="0" applyNumberFormat="1" applyFont="1" applyProtection="1"/>
    <xf numFmtId="0" fontId="0" fillId="11" borderId="51" xfId="0" applyFill="1" applyBorder="1" applyProtection="1"/>
    <xf numFmtId="0" fontId="0" fillId="7" borderId="51" xfId="0" applyFill="1" applyBorder="1" applyProtection="1"/>
    <xf numFmtId="0" fontId="16" fillId="15" borderId="51" xfId="0" applyFont="1" applyFill="1" applyBorder="1" applyProtection="1"/>
    <xf numFmtId="0" fontId="16" fillId="0" borderId="0" xfId="0" applyFont="1" applyAlignment="1" applyProtection="1">
      <alignment vertical="center"/>
    </xf>
    <xf numFmtId="0" fontId="0" fillId="0" borderId="0" xfId="0" applyAlignment="1" applyProtection="1">
      <alignment vertical="center"/>
    </xf>
    <xf numFmtId="0" fontId="16" fillId="17" borderId="51" xfId="0" applyFont="1" applyFill="1" applyBorder="1" applyProtection="1"/>
    <xf numFmtId="0" fontId="0" fillId="0" borderId="0" xfId="0" applyProtection="1"/>
    <xf numFmtId="0" fontId="41" fillId="0" borderId="0" xfId="0" applyFont="1" applyProtection="1"/>
    <xf numFmtId="0" fontId="42" fillId="0" borderId="0" xfId="0" applyFont="1" applyProtection="1"/>
    <xf numFmtId="0" fontId="43" fillId="0" borderId="0" xfId="0" applyFont="1" applyProtection="1"/>
    <xf numFmtId="0" fontId="10" fillId="6" borderId="20" xfId="0" applyFont="1" applyFill="1" applyBorder="1" applyAlignment="1">
      <alignment horizontal="center" vertical="center" wrapText="1"/>
    </xf>
    <xf numFmtId="0" fontId="24" fillId="0" borderId="0" xfId="0" applyFont="1" applyAlignment="1" applyProtection="1">
      <alignment horizontal="center"/>
    </xf>
    <xf numFmtId="0" fontId="24" fillId="0" borderId="0" xfId="0" applyFont="1" applyAlignment="1" applyProtection="1">
      <alignment horizontal="right"/>
    </xf>
    <xf numFmtId="0" fontId="24" fillId="0" borderId="0" xfId="0" applyFont="1" applyAlignment="1" applyProtection="1">
      <alignment horizontal="left"/>
    </xf>
    <xf numFmtId="10" fontId="44" fillId="0" borderId="0" xfId="0" applyNumberFormat="1" applyFont="1" applyProtection="1"/>
    <xf numFmtId="10" fontId="44" fillId="0" borderId="0" xfId="0" applyNumberFormat="1" applyFont="1" applyAlignment="1" applyProtection="1">
      <alignment horizontal="center" vertical="center" wrapText="1"/>
    </xf>
    <xf numFmtId="10" fontId="45" fillId="0" borderId="0" xfId="0" applyNumberFormat="1" applyFont="1" applyAlignment="1" applyProtection="1">
      <alignment horizontal="center" vertical="center"/>
    </xf>
    <xf numFmtId="0" fontId="41" fillId="0" borderId="0" xfId="0" applyFont="1" applyAlignment="1" applyProtection="1">
      <alignment horizontal="left" vertical="center"/>
    </xf>
    <xf numFmtId="2" fontId="3" fillId="3" borderId="20" xfId="0" applyNumberFormat="1" applyFont="1" applyFill="1" applyBorder="1" applyAlignment="1" applyProtection="1">
      <alignment horizontal="center" vertical="center"/>
      <protection locked="0"/>
    </xf>
    <xf numFmtId="44" fontId="4" fillId="10" borderId="20" xfId="1" applyFont="1" applyFill="1" applyBorder="1" applyProtection="1">
      <protection locked="0"/>
    </xf>
    <xf numFmtId="0" fontId="0" fillId="0" borderId="0" xfId="0" applyBorder="1" applyAlignment="1" applyProtection="1">
      <alignment vertical="center"/>
    </xf>
    <xf numFmtId="0" fontId="0" fillId="0" borderId="0" xfId="0" applyFont="1" applyBorder="1" applyAlignment="1" applyProtection="1">
      <alignment vertical="center"/>
    </xf>
    <xf numFmtId="0" fontId="33" fillId="15" borderId="7" xfId="0" applyFont="1" applyFill="1" applyBorder="1" applyAlignment="1" applyProtection="1">
      <alignment horizontal="left" vertical="center" wrapText="1" indent="4"/>
    </xf>
    <xf numFmtId="0" fontId="34" fillId="15" borderId="11" xfId="0" applyFont="1" applyFill="1" applyBorder="1" applyAlignment="1" applyProtection="1">
      <alignment horizontal="justify" vertical="center" wrapText="1"/>
    </xf>
    <xf numFmtId="0" fontId="47" fillId="0" borderId="0" xfId="0" applyFont="1" applyFill="1" applyAlignment="1" applyProtection="1">
      <alignment horizontal="right" vertical="center"/>
    </xf>
    <xf numFmtId="0" fontId="33" fillId="11" borderId="7" xfId="0" applyFont="1" applyFill="1" applyBorder="1" applyAlignment="1" applyProtection="1">
      <alignment horizontal="left" vertical="center" wrapText="1" indent="4"/>
    </xf>
    <xf numFmtId="0" fontId="25" fillId="15" borderId="7" xfId="0" applyFont="1" applyFill="1" applyBorder="1" applyAlignment="1" applyProtection="1">
      <alignment horizontal="left" vertical="center" wrapText="1" indent="4"/>
    </xf>
    <xf numFmtId="0" fontId="48" fillId="0" borderId="0" xfId="0" applyFont="1" applyProtection="1"/>
    <xf numFmtId="0" fontId="32" fillId="14" borderId="4" xfId="0" applyFont="1" applyFill="1" applyBorder="1" applyAlignment="1" applyProtection="1">
      <alignment horizontal="center" vertical="center"/>
    </xf>
    <xf numFmtId="0" fontId="32" fillId="14" borderId="11" xfId="0" applyFont="1" applyFill="1" applyBorder="1" applyAlignment="1" applyProtection="1">
      <alignment horizontal="center" vertical="center"/>
      <protection locked="0"/>
    </xf>
    <xf numFmtId="0" fontId="49" fillId="18" borderId="4" xfId="0" applyFont="1" applyFill="1" applyBorder="1" applyAlignment="1" applyProtection="1">
      <alignment horizontal="center" vertical="center" wrapText="1"/>
    </xf>
    <xf numFmtId="0" fontId="49" fillId="18" borderId="51" xfId="0" applyFont="1" applyFill="1" applyBorder="1" applyAlignment="1" applyProtection="1">
      <alignment horizontal="center" vertical="center" wrapText="1"/>
    </xf>
    <xf numFmtId="0" fontId="51" fillId="15" borderId="7" xfId="0" applyFont="1" applyFill="1" applyBorder="1" applyAlignment="1" applyProtection="1">
      <alignment horizontal="left" vertical="center" wrapText="1" indent="4"/>
    </xf>
    <xf numFmtId="0" fontId="51" fillId="11" borderId="7" xfId="0" applyFont="1" applyFill="1" applyBorder="1" applyAlignment="1" applyProtection="1">
      <alignment horizontal="left" vertical="center" wrapText="1" indent="4"/>
    </xf>
    <xf numFmtId="0" fontId="34" fillId="11" borderId="11" xfId="0" applyFont="1" applyFill="1" applyBorder="1" applyAlignment="1" applyProtection="1">
      <alignment horizontal="justify" vertical="center" wrapText="1"/>
    </xf>
    <xf numFmtId="0" fontId="37" fillId="16" borderId="7" xfId="0" applyFont="1" applyFill="1" applyBorder="1" applyAlignment="1" applyProtection="1">
      <alignment horizontal="left" vertical="center" wrapText="1" indent="4"/>
    </xf>
    <xf numFmtId="0" fontId="39" fillId="16" borderId="7" xfId="2" applyFont="1" applyFill="1" applyBorder="1" applyAlignment="1" applyProtection="1">
      <alignment horizontal="left" vertical="center" wrapText="1" indent="4"/>
      <protection locked="0"/>
    </xf>
    <xf numFmtId="0" fontId="2" fillId="16" borderId="7" xfId="0" applyFont="1" applyFill="1" applyBorder="1" applyAlignment="1" applyProtection="1">
      <alignment horizontal="left" vertical="center" wrapText="1" indent="4"/>
    </xf>
    <xf numFmtId="0" fontId="35" fillId="16" borderId="7" xfId="0" applyFont="1" applyFill="1" applyBorder="1" applyAlignment="1" applyProtection="1">
      <alignment horizontal="left" vertical="center" wrapText="1" indent="4"/>
    </xf>
    <xf numFmtId="0" fontId="36" fillId="16" borderId="7" xfId="0" applyFont="1" applyFill="1" applyBorder="1" applyAlignment="1" applyProtection="1">
      <alignment horizontal="left" vertical="center" indent="4"/>
    </xf>
    <xf numFmtId="0" fontId="51" fillId="11" borderId="4" xfId="0" applyFont="1" applyFill="1" applyBorder="1" applyAlignment="1" applyProtection="1">
      <alignment horizontal="left" vertical="center" wrapText="1" indent="4"/>
    </xf>
    <xf numFmtId="0" fontId="53" fillId="11" borderId="7" xfId="0" applyFont="1" applyFill="1" applyBorder="1" applyAlignment="1" applyProtection="1">
      <alignment horizontal="left" vertical="center" wrapText="1" indent="4"/>
    </xf>
    <xf numFmtId="0" fontId="53" fillId="11" borderId="11" xfId="0" applyFont="1" applyFill="1" applyBorder="1" applyAlignment="1" applyProtection="1">
      <alignment horizontal="left" vertical="center" wrapText="1" indent="4"/>
    </xf>
    <xf numFmtId="0" fontId="2" fillId="16" borderId="7" xfId="0" applyFont="1" applyFill="1" applyBorder="1" applyAlignment="1" applyProtection="1">
      <alignment horizontal="left" vertical="center" wrapText="1" indent="4"/>
    </xf>
    <xf numFmtId="0" fontId="0" fillId="0" borderId="7" xfId="0" applyBorder="1" applyAlignment="1">
      <alignment horizontal="left" vertical="center" wrapText="1" indent="4"/>
    </xf>
    <xf numFmtId="0" fontId="4" fillId="8" borderId="4" xfId="0" applyFont="1" applyFill="1" applyBorder="1" applyAlignment="1" applyProtection="1">
      <alignment horizontal="center" vertical="center"/>
    </xf>
    <xf numFmtId="0" fontId="4" fillId="8" borderId="7" xfId="0" applyFont="1" applyFill="1" applyBorder="1" applyAlignment="1" applyProtection="1">
      <alignment horizontal="center" vertical="center"/>
    </xf>
    <xf numFmtId="0" fontId="4" fillId="8" borderId="11" xfId="0" applyFont="1" applyFill="1" applyBorder="1" applyAlignment="1" applyProtection="1">
      <alignment horizontal="center" vertical="center"/>
    </xf>
    <xf numFmtId="0" fontId="2" fillId="8" borderId="5" xfId="0" applyFont="1" applyFill="1" applyBorder="1" applyAlignment="1" applyProtection="1">
      <alignment horizontal="center" vertical="center"/>
    </xf>
    <xf numFmtId="0" fontId="0" fillId="8" borderId="0" xfId="0" applyFont="1" applyFill="1" applyAlignment="1" applyProtection="1">
      <alignment horizontal="center" vertical="center"/>
    </xf>
    <xf numFmtId="0" fontId="0" fillId="8" borderId="6" xfId="0" applyFont="1" applyFill="1" applyBorder="1" applyAlignment="1" applyProtection="1">
      <alignment horizontal="center" vertical="center"/>
    </xf>
    <xf numFmtId="0" fontId="0" fillId="8" borderId="8" xfId="0" applyFont="1" applyFill="1" applyBorder="1" applyAlignment="1" applyProtection="1">
      <alignment horizontal="center" vertical="center"/>
    </xf>
    <xf numFmtId="0" fontId="0" fillId="8" borderId="9" xfId="0" applyFont="1" applyFill="1" applyBorder="1" applyAlignment="1" applyProtection="1">
      <alignment horizontal="center" vertical="center"/>
    </xf>
    <xf numFmtId="0" fontId="0" fillId="8" borderId="10" xfId="0" applyFont="1" applyFill="1" applyBorder="1" applyAlignment="1" applyProtection="1">
      <alignment horizontal="center" vertical="center"/>
    </xf>
    <xf numFmtId="0" fontId="4" fillId="11" borderId="1" xfId="0" applyFont="1" applyFill="1" applyBorder="1" applyAlignment="1" applyProtection="1">
      <alignment horizontal="center" vertical="center"/>
    </xf>
    <xf numFmtId="0" fontId="4" fillId="11" borderId="2" xfId="0" applyFont="1" applyFill="1" applyBorder="1" applyAlignment="1" applyProtection="1">
      <alignment horizontal="center" vertical="center"/>
    </xf>
    <xf numFmtId="0" fontId="4" fillId="11" borderId="3" xfId="0" applyFont="1" applyFill="1" applyBorder="1" applyAlignment="1" applyProtection="1">
      <alignment horizontal="center" vertical="center"/>
    </xf>
    <xf numFmtId="0" fontId="4" fillId="11" borderId="5" xfId="0" applyFont="1" applyFill="1" applyBorder="1" applyAlignment="1" applyProtection="1">
      <alignment horizontal="center" vertical="center"/>
    </xf>
    <xf numFmtId="0" fontId="4" fillId="11" borderId="0" xfId="0" applyFont="1" applyFill="1" applyAlignment="1" applyProtection="1">
      <alignment horizontal="center" vertical="center"/>
    </xf>
    <xf numFmtId="0" fontId="4" fillId="11" borderId="6" xfId="0" applyFont="1" applyFill="1" applyBorder="1" applyAlignment="1" applyProtection="1">
      <alignment horizontal="center" vertical="center"/>
    </xf>
    <xf numFmtId="0" fontId="4" fillId="11" borderId="4" xfId="0" applyFont="1" applyFill="1" applyBorder="1" applyAlignment="1" applyProtection="1">
      <alignment horizontal="center" vertical="center"/>
    </xf>
    <xf numFmtId="0" fontId="4" fillId="11" borderId="7" xfId="0" applyFont="1" applyFill="1" applyBorder="1" applyAlignment="1" applyProtection="1">
      <alignment horizontal="center" vertical="center"/>
    </xf>
    <xf numFmtId="0" fontId="4" fillId="11" borderId="11" xfId="0" applyFont="1" applyFill="1" applyBorder="1" applyAlignment="1" applyProtection="1">
      <alignment horizontal="center" vertical="center"/>
    </xf>
    <xf numFmtId="0" fontId="2" fillId="11" borderId="5" xfId="0" applyFont="1" applyFill="1" applyBorder="1" applyAlignment="1" applyProtection="1">
      <alignment horizontal="center" vertical="center"/>
    </xf>
    <xf numFmtId="0" fontId="0" fillId="11" borderId="0" xfId="0" applyFont="1" applyFill="1" applyAlignment="1" applyProtection="1">
      <alignment horizontal="center" vertical="center"/>
    </xf>
    <xf numFmtId="0" fontId="0" fillId="11" borderId="6" xfId="0" applyFont="1" applyFill="1" applyBorder="1" applyAlignment="1" applyProtection="1">
      <alignment horizontal="center" vertical="center"/>
    </xf>
    <xf numFmtId="0" fontId="0" fillId="11" borderId="8" xfId="0" applyFont="1" applyFill="1" applyBorder="1" applyAlignment="1" applyProtection="1">
      <alignment horizontal="center" vertical="center"/>
    </xf>
    <xf numFmtId="0" fontId="0" fillId="11" borderId="9" xfId="0" applyFont="1" applyFill="1" applyBorder="1" applyAlignment="1" applyProtection="1">
      <alignment horizontal="center" vertical="center"/>
    </xf>
    <xf numFmtId="0" fontId="0" fillId="11" borderId="1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2" fontId="3" fillId="3" borderId="0" xfId="0" applyNumberFormat="1" applyFont="1" applyFill="1" applyBorder="1" applyAlignment="1" applyProtection="1">
      <alignment horizontal="center" vertical="center"/>
      <protection locked="0"/>
    </xf>
    <xf numFmtId="0" fontId="6" fillId="0" borderId="0" xfId="0" applyFont="1" applyBorder="1" applyAlignment="1" applyProtection="1">
      <alignment horizontal="center" vertical="top"/>
    </xf>
    <xf numFmtId="0" fontId="4" fillId="2" borderId="1" xfId="0" applyFont="1" applyFill="1" applyBorder="1" applyAlignment="1" applyProtection="1">
      <alignment horizontal="center"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0" xfId="0" applyFont="1" applyAlignment="1" applyProtection="1">
      <alignment horizontal="center" vertical="center"/>
    </xf>
    <xf numFmtId="0" fontId="4" fillId="0" borderId="6" xfId="0" applyFont="1" applyBorder="1" applyAlignment="1" applyProtection="1">
      <alignment horizontal="center" vertical="center"/>
    </xf>
    <xf numFmtId="0" fontId="4" fillId="2" borderId="4" xfId="0" applyFont="1" applyFill="1" applyBorder="1" applyAlignment="1" applyProtection="1">
      <alignment horizontal="center" vertical="center"/>
    </xf>
    <xf numFmtId="0" fontId="4" fillId="0" borderId="7" xfId="0" applyFont="1" applyBorder="1" applyAlignment="1" applyProtection="1">
      <alignment horizontal="center" vertical="center"/>
    </xf>
    <xf numFmtId="0" fontId="4" fillId="0" borderId="11" xfId="0" applyFont="1" applyBorder="1" applyAlignment="1" applyProtection="1">
      <alignment horizontal="center" vertical="center"/>
    </xf>
    <xf numFmtId="0" fontId="2" fillId="2" borderId="5" xfId="0" applyFont="1" applyFill="1" applyBorder="1" applyAlignment="1" applyProtection="1">
      <alignment horizontal="center" vertical="center"/>
    </xf>
    <xf numFmtId="0" fontId="0" fillId="0" borderId="0" xfId="0" applyFont="1" applyAlignment="1" applyProtection="1">
      <alignment horizontal="center" vertical="center"/>
    </xf>
    <xf numFmtId="0" fontId="0" fillId="0" borderId="6" xfId="0" applyFont="1" applyBorder="1" applyAlignment="1" applyProtection="1">
      <alignment horizontal="center" vertical="center"/>
    </xf>
    <xf numFmtId="0" fontId="0" fillId="0" borderId="8" xfId="0" applyFont="1" applyBorder="1" applyAlignment="1" applyProtection="1">
      <alignment horizontal="center" vertical="center"/>
    </xf>
    <xf numFmtId="0" fontId="0" fillId="0" borderId="9" xfId="0" applyFont="1" applyBorder="1" applyAlignment="1" applyProtection="1">
      <alignment horizontal="center" vertical="center"/>
    </xf>
    <xf numFmtId="0" fontId="0" fillId="0" borderId="10" xfId="0" applyFont="1" applyBorder="1" applyAlignment="1" applyProtection="1">
      <alignment horizontal="center" vertical="center"/>
    </xf>
    <xf numFmtId="0" fontId="4" fillId="7" borderId="1" xfId="0" applyFont="1" applyFill="1" applyBorder="1" applyAlignment="1" applyProtection="1">
      <alignment horizontal="center" vertical="center"/>
    </xf>
    <xf numFmtId="0" fontId="4" fillId="7" borderId="2" xfId="0" applyFont="1" applyFill="1" applyBorder="1" applyAlignment="1" applyProtection="1">
      <alignment horizontal="center" vertical="center"/>
    </xf>
    <xf numFmtId="0" fontId="4" fillId="7" borderId="3" xfId="0" applyFont="1" applyFill="1" applyBorder="1" applyAlignment="1" applyProtection="1">
      <alignment horizontal="center" vertical="center"/>
    </xf>
    <xf numFmtId="0" fontId="4" fillId="7" borderId="5" xfId="0" applyFont="1" applyFill="1" applyBorder="1" applyAlignment="1" applyProtection="1">
      <alignment horizontal="center" vertical="center"/>
    </xf>
    <xf numFmtId="0" fontId="4" fillId="7" borderId="0" xfId="0" applyFont="1" applyFill="1" applyAlignment="1" applyProtection="1">
      <alignment horizontal="center" vertical="center"/>
    </xf>
    <xf numFmtId="0" fontId="4" fillId="7" borderId="6" xfId="0" applyFont="1" applyFill="1" applyBorder="1" applyAlignment="1" applyProtection="1">
      <alignment horizontal="center" vertical="center"/>
    </xf>
    <xf numFmtId="0" fontId="4" fillId="7" borderId="4" xfId="0" applyFont="1" applyFill="1" applyBorder="1" applyAlignment="1" applyProtection="1">
      <alignment horizontal="center" vertical="center"/>
    </xf>
    <xf numFmtId="0" fontId="4" fillId="7" borderId="7" xfId="0" applyFont="1" applyFill="1" applyBorder="1" applyAlignment="1" applyProtection="1">
      <alignment horizontal="center" vertical="center"/>
    </xf>
    <xf numFmtId="0" fontId="4" fillId="7" borderId="11" xfId="0" applyFont="1" applyFill="1" applyBorder="1" applyAlignment="1" applyProtection="1">
      <alignment horizontal="center" vertical="center"/>
    </xf>
    <xf numFmtId="0" fontId="2" fillId="7" borderId="5" xfId="0" applyFont="1" applyFill="1" applyBorder="1" applyAlignment="1" applyProtection="1">
      <alignment horizontal="center" vertical="center"/>
    </xf>
    <xf numFmtId="0" fontId="0" fillId="7" borderId="0" xfId="0" applyFont="1" applyFill="1" applyAlignment="1" applyProtection="1">
      <alignment horizontal="center" vertical="center"/>
    </xf>
    <xf numFmtId="0" fontId="0" fillId="7" borderId="6" xfId="0" applyFont="1" applyFill="1" applyBorder="1" applyAlignment="1" applyProtection="1">
      <alignment horizontal="center" vertical="center"/>
    </xf>
    <xf numFmtId="0" fontId="0" fillId="7" borderId="8" xfId="0" applyFont="1" applyFill="1" applyBorder="1" applyAlignment="1" applyProtection="1">
      <alignment horizontal="center" vertical="center"/>
    </xf>
    <xf numFmtId="0" fontId="0" fillId="7" borderId="9" xfId="0" applyFont="1" applyFill="1" applyBorder="1" applyAlignment="1" applyProtection="1">
      <alignment horizontal="center" vertical="center"/>
    </xf>
    <xf numFmtId="0" fontId="0" fillId="7" borderId="10" xfId="0" applyFont="1" applyFill="1" applyBorder="1" applyAlignment="1" applyProtection="1">
      <alignment horizontal="center" vertical="center"/>
    </xf>
    <xf numFmtId="0" fontId="3" fillId="0" borderId="0" xfId="0" applyFont="1" applyAlignment="1" applyProtection="1">
      <alignment vertical="center" wrapText="1"/>
    </xf>
    <xf numFmtId="0" fontId="3" fillId="0" borderId="12" xfId="0" applyFont="1" applyBorder="1" applyAlignment="1" applyProtection="1">
      <alignment vertical="center" wrapText="1"/>
    </xf>
    <xf numFmtId="0" fontId="4" fillId="13" borderId="1" xfId="0" applyFont="1" applyFill="1" applyBorder="1" applyAlignment="1" applyProtection="1">
      <alignment horizontal="center" vertical="center"/>
    </xf>
    <xf numFmtId="0" fontId="4" fillId="13" borderId="2" xfId="0" applyFont="1" applyFill="1" applyBorder="1" applyAlignment="1" applyProtection="1">
      <alignment horizontal="center" vertical="center"/>
    </xf>
    <xf numFmtId="0" fontId="4" fillId="13" borderId="3" xfId="0" applyFont="1" applyFill="1" applyBorder="1" applyAlignment="1" applyProtection="1">
      <alignment horizontal="center" vertical="center"/>
    </xf>
    <xf numFmtId="0" fontId="4" fillId="13" borderId="5" xfId="0" applyFont="1" applyFill="1" applyBorder="1" applyAlignment="1" applyProtection="1">
      <alignment horizontal="center" vertical="center"/>
    </xf>
    <xf numFmtId="0" fontId="4" fillId="13" borderId="0" xfId="0" applyFont="1" applyFill="1" applyAlignment="1" applyProtection="1">
      <alignment horizontal="center" vertical="center"/>
    </xf>
    <xf numFmtId="0" fontId="4" fillId="13" borderId="6" xfId="0" applyFont="1" applyFill="1" applyBorder="1" applyAlignment="1" applyProtection="1">
      <alignment horizontal="center" vertical="center"/>
    </xf>
    <xf numFmtId="0" fontId="4" fillId="13" borderId="4" xfId="0" applyFont="1" applyFill="1" applyBorder="1" applyAlignment="1" applyProtection="1">
      <alignment horizontal="center" vertical="center"/>
    </xf>
    <xf numFmtId="0" fontId="4" fillId="13" borderId="7" xfId="0" applyFont="1" applyFill="1" applyBorder="1" applyAlignment="1" applyProtection="1">
      <alignment horizontal="center" vertical="center"/>
    </xf>
    <xf numFmtId="0" fontId="4" fillId="13" borderId="11" xfId="0" applyFont="1" applyFill="1" applyBorder="1" applyAlignment="1" applyProtection="1">
      <alignment horizontal="center" vertical="center"/>
    </xf>
    <xf numFmtId="0" fontId="2" fillId="13" borderId="5" xfId="0" applyFont="1" applyFill="1" applyBorder="1" applyAlignment="1" applyProtection="1">
      <alignment horizontal="center" vertical="center"/>
    </xf>
    <xf numFmtId="0" fontId="0" fillId="13" borderId="0" xfId="0" applyFont="1" applyFill="1" applyAlignment="1" applyProtection="1">
      <alignment horizontal="center" vertical="center"/>
    </xf>
    <xf numFmtId="0" fontId="0" fillId="13" borderId="6" xfId="0" applyFont="1" applyFill="1" applyBorder="1" applyAlignment="1" applyProtection="1">
      <alignment horizontal="center" vertical="center"/>
    </xf>
    <xf numFmtId="0" fontId="0" fillId="13" borderId="8" xfId="0" applyFont="1" applyFill="1" applyBorder="1" applyAlignment="1" applyProtection="1">
      <alignment horizontal="center" vertical="center"/>
    </xf>
    <xf numFmtId="0" fontId="0" fillId="13" borderId="9" xfId="0" applyFont="1" applyFill="1" applyBorder="1" applyAlignment="1" applyProtection="1">
      <alignment horizontal="center" vertical="center"/>
    </xf>
    <xf numFmtId="0" fontId="0" fillId="13" borderId="10" xfId="0" applyFont="1" applyFill="1" applyBorder="1" applyAlignment="1" applyProtection="1">
      <alignment horizontal="center" vertical="center"/>
    </xf>
    <xf numFmtId="0" fontId="4" fillId="12" borderId="1" xfId="0" applyFont="1" applyFill="1" applyBorder="1" applyAlignment="1" applyProtection="1">
      <alignment horizontal="center" vertical="center"/>
    </xf>
    <xf numFmtId="0" fontId="4" fillId="12" borderId="2" xfId="0" applyFont="1" applyFill="1" applyBorder="1" applyAlignment="1" applyProtection="1">
      <alignment horizontal="center" vertical="center"/>
    </xf>
    <xf numFmtId="0" fontId="4" fillId="12" borderId="3" xfId="0" applyFont="1" applyFill="1" applyBorder="1" applyAlignment="1" applyProtection="1">
      <alignment horizontal="center" vertical="center"/>
    </xf>
    <xf numFmtId="0" fontId="4" fillId="12" borderId="5" xfId="0" applyFont="1" applyFill="1" applyBorder="1" applyAlignment="1" applyProtection="1">
      <alignment horizontal="center" vertical="center"/>
    </xf>
    <xf numFmtId="0" fontId="4" fillId="12" borderId="0" xfId="0" applyFont="1" applyFill="1" applyAlignment="1" applyProtection="1">
      <alignment horizontal="center" vertical="center"/>
    </xf>
    <xf numFmtId="0" fontId="4" fillId="12" borderId="6" xfId="0" applyFont="1" applyFill="1" applyBorder="1" applyAlignment="1" applyProtection="1">
      <alignment horizontal="center" vertical="center"/>
    </xf>
    <xf numFmtId="0" fontId="4" fillId="12" borderId="4" xfId="0" applyFont="1" applyFill="1" applyBorder="1" applyAlignment="1" applyProtection="1">
      <alignment horizontal="center" vertical="center"/>
    </xf>
    <xf numFmtId="0" fontId="4" fillId="12" borderId="7" xfId="0" applyFont="1" applyFill="1" applyBorder="1" applyAlignment="1" applyProtection="1">
      <alignment horizontal="center" vertical="center"/>
    </xf>
    <xf numFmtId="0" fontId="4" fillId="12" borderId="11" xfId="0" applyFont="1" applyFill="1" applyBorder="1" applyAlignment="1" applyProtection="1">
      <alignment horizontal="center" vertical="center"/>
    </xf>
    <xf numFmtId="0" fontId="2" fillId="12" borderId="5" xfId="0" applyFont="1" applyFill="1" applyBorder="1" applyAlignment="1" applyProtection="1">
      <alignment horizontal="center" vertical="center"/>
    </xf>
    <xf numFmtId="0" fontId="0" fillId="12" borderId="0" xfId="0" applyFont="1" applyFill="1" applyAlignment="1" applyProtection="1">
      <alignment horizontal="center" vertical="center"/>
    </xf>
    <xf numFmtId="0" fontId="0" fillId="12" borderId="6" xfId="0" applyFont="1" applyFill="1" applyBorder="1" applyAlignment="1" applyProtection="1">
      <alignment horizontal="center" vertical="center"/>
    </xf>
    <xf numFmtId="0" fontId="0" fillId="12" borderId="8" xfId="0" applyFont="1" applyFill="1" applyBorder="1" applyAlignment="1" applyProtection="1">
      <alignment horizontal="center" vertical="center"/>
    </xf>
    <xf numFmtId="0" fontId="0" fillId="12" borderId="9" xfId="0" applyFont="1" applyFill="1" applyBorder="1" applyAlignment="1" applyProtection="1">
      <alignment horizontal="center" vertical="center"/>
    </xf>
    <xf numFmtId="0" fontId="0" fillId="12" borderId="10" xfId="0" applyFont="1" applyFill="1" applyBorder="1" applyAlignment="1" applyProtection="1">
      <alignment horizontal="center" vertical="center"/>
    </xf>
    <xf numFmtId="0" fontId="4" fillId="8" borderId="1" xfId="0" applyFont="1" applyFill="1" applyBorder="1" applyAlignment="1" applyProtection="1">
      <alignment horizontal="center" vertical="center"/>
    </xf>
    <xf numFmtId="0" fontId="4" fillId="8" borderId="2" xfId="0" applyFont="1" applyFill="1" applyBorder="1" applyAlignment="1" applyProtection="1">
      <alignment horizontal="center" vertical="center"/>
    </xf>
    <xf numFmtId="0" fontId="4" fillId="8" borderId="3" xfId="0" applyFont="1" applyFill="1" applyBorder="1" applyAlignment="1" applyProtection="1">
      <alignment horizontal="center" vertical="center"/>
    </xf>
    <xf numFmtId="0" fontId="4" fillId="8" borderId="5" xfId="0" applyFont="1" applyFill="1" applyBorder="1" applyAlignment="1" applyProtection="1">
      <alignment horizontal="center" vertical="center"/>
    </xf>
    <xf numFmtId="0" fontId="4" fillId="8" borderId="0" xfId="0" applyFont="1" applyFill="1" applyAlignment="1" applyProtection="1">
      <alignment horizontal="center" vertical="center"/>
    </xf>
    <xf numFmtId="0" fontId="4" fillId="8" borderId="6" xfId="0" applyFont="1" applyFill="1" applyBorder="1" applyAlignment="1" applyProtection="1">
      <alignment horizontal="center" vertical="center"/>
    </xf>
    <xf numFmtId="164" fontId="6" fillId="0" borderId="20" xfId="0" applyNumberFormat="1" applyFont="1" applyBorder="1" applyAlignment="1" applyProtection="1">
      <alignment horizontal="center" vertical="center"/>
    </xf>
    <xf numFmtId="0" fontId="28" fillId="0" borderId="40" xfId="0" applyFont="1" applyBorder="1" applyAlignment="1" applyProtection="1">
      <alignment horizontal="center" vertical="center"/>
    </xf>
    <xf numFmtId="0" fontId="28" fillId="0" borderId="54" xfId="0" applyFont="1" applyBorder="1" applyAlignment="1" applyProtection="1">
      <alignment horizontal="center" vertical="center"/>
    </xf>
    <xf numFmtId="0" fontId="25" fillId="0" borderId="13" xfId="0" applyFont="1" applyBorder="1" applyAlignment="1" applyProtection="1">
      <alignment horizontal="center" vertical="center"/>
    </xf>
    <xf numFmtId="0" fontId="25" fillId="0" borderId="14" xfId="0" applyFont="1" applyBorder="1" applyAlignment="1" applyProtection="1">
      <alignment horizontal="center" vertical="center"/>
    </xf>
    <xf numFmtId="0" fontId="25" fillId="0" borderId="15" xfId="0" applyFont="1" applyBorder="1" applyAlignment="1" applyProtection="1">
      <alignment horizontal="center" vertical="center"/>
    </xf>
    <xf numFmtId="0" fontId="25" fillId="0" borderId="17" xfId="0" applyFont="1" applyBorder="1" applyAlignment="1" applyProtection="1">
      <alignment horizontal="center" vertical="center"/>
    </xf>
    <xf numFmtId="0" fontId="25" fillId="0" borderId="18" xfId="0" applyFont="1" applyBorder="1" applyAlignment="1" applyProtection="1">
      <alignment horizontal="center" vertical="center"/>
    </xf>
    <xf numFmtId="0" fontId="25" fillId="0" borderId="19" xfId="0" applyFont="1" applyBorder="1" applyAlignment="1" applyProtection="1">
      <alignment horizontal="center" vertical="center"/>
    </xf>
    <xf numFmtId="0" fontId="6" fillId="3" borderId="40" xfId="0" applyFont="1" applyFill="1" applyBorder="1" applyAlignment="1" applyProtection="1">
      <alignment horizontal="center" vertical="center"/>
      <protection locked="0"/>
    </xf>
    <xf numFmtId="0" fontId="6" fillId="3" borderId="54" xfId="0" applyFont="1" applyFill="1" applyBorder="1" applyAlignment="1" applyProtection="1">
      <alignment horizontal="center" vertical="center"/>
      <protection locked="0"/>
    </xf>
    <xf numFmtId="0" fontId="7" fillId="0" borderId="30" xfId="0" applyFont="1" applyBorder="1" applyAlignment="1" applyProtection="1">
      <alignment horizontal="center" vertical="center"/>
    </xf>
    <xf numFmtId="0" fontId="7" fillId="0" borderId="29" xfId="0" applyFont="1" applyBorder="1" applyAlignment="1" applyProtection="1">
      <alignment horizontal="center" vertical="center"/>
    </xf>
    <xf numFmtId="0" fontId="7" fillId="0" borderId="55" xfId="0" applyFont="1" applyBorder="1" applyAlignment="1" applyProtection="1">
      <alignment horizontal="center" vertical="center"/>
    </xf>
    <xf numFmtId="164" fontId="6" fillId="0" borderId="20" xfId="0" applyNumberFormat="1" applyFont="1" applyBorder="1" applyAlignment="1" applyProtection="1">
      <alignment vertical="center"/>
    </xf>
    <xf numFmtId="0" fontId="16" fillId="0" borderId="23" xfId="0" applyFont="1" applyBorder="1" applyAlignment="1" applyProtection="1">
      <alignment horizontal="center" vertical="center" wrapText="1"/>
    </xf>
    <xf numFmtId="0" fontId="0" fillId="0" borderId="24" xfId="0" applyBorder="1" applyAlignment="1" applyProtection="1">
      <alignment horizontal="center" vertical="center" wrapText="1"/>
    </xf>
    <xf numFmtId="0" fontId="16" fillId="0" borderId="26" xfId="0" applyFont="1" applyBorder="1" applyAlignment="1" applyProtection="1">
      <alignment horizontal="center" vertical="center" wrapText="1"/>
    </xf>
    <xf numFmtId="0" fontId="0" fillId="0" borderId="25" xfId="0" applyBorder="1" applyAlignment="1" applyProtection="1">
      <alignment wrapText="1"/>
    </xf>
    <xf numFmtId="0" fontId="16" fillId="0" borderId="24" xfId="0" applyFont="1" applyBorder="1" applyAlignment="1" applyProtection="1">
      <alignment horizontal="center" vertical="center" wrapText="1"/>
    </xf>
    <xf numFmtId="0" fontId="0" fillId="0" borderId="24" xfId="0" applyBorder="1" applyAlignment="1" applyProtection="1">
      <alignment wrapText="1"/>
    </xf>
    <xf numFmtId="0" fontId="0" fillId="0" borderId="27" xfId="0" applyBorder="1" applyAlignment="1" applyProtection="1">
      <alignment horizontal="center" vertical="center" wrapText="1"/>
    </xf>
    <xf numFmtId="0" fontId="16" fillId="0" borderId="28" xfId="0" applyFont="1" applyBorder="1" applyAlignment="1" applyProtection="1">
      <alignment horizontal="center" vertical="center"/>
    </xf>
    <xf numFmtId="0" fontId="16" fillId="0" borderId="20" xfId="0" applyFont="1" applyBorder="1" applyAlignment="1" applyProtection="1">
      <alignment horizontal="center" vertical="center"/>
    </xf>
    <xf numFmtId="0" fontId="16" fillId="0" borderId="30" xfId="0" applyFont="1" applyBorder="1" applyAlignment="1" applyProtection="1">
      <alignment horizontal="center" vertical="center"/>
    </xf>
    <xf numFmtId="0" fontId="0" fillId="0" borderId="29" xfId="0" applyBorder="1" applyProtection="1"/>
    <xf numFmtId="0" fontId="0" fillId="0" borderId="20" xfId="0" applyBorder="1" applyProtection="1"/>
    <xf numFmtId="0" fontId="16" fillId="0" borderId="31" xfId="0" applyFont="1" applyBorder="1" applyAlignment="1" applyProtection="1">
      <alignment horizontal="center" vertical="center"/>
    </xf>
    <xf numFmtId="0" fontId="16" fillId="0" borderId="28" xfId="0" applyFont="1" applyBorder="1" applyAlignment="1" applyProtection="1">
      <alignment horizontal="center"/>
    </xf>
    <xf numFmtId="2" fontId="0" fillId="11" borderId="30" xfId="0" applyNumberFormat="1" applyFill="1" applyBorder="1" applyProtection="1">
      <protection locked="0"/>
    </xf>
    <xf numFmtId="0" fontId="0" fillId="11" borderId="29" xfId="0" applyFill="1" applyBorder="1" applyProtection="1">
      <protection locked="0"/>
    </xf>
    <xf numFmtId="2" fontId="0" fillId="0" borderId="20" xfId="0" applyNumberFormat="1" applyBorder="1" applyProtection="1"/>
    <xf numFmtId="0" fontId="0" fillId="0" borderId="31" xfId="0" applyBorder="1" applyProtection="1"/>
    <xf numFmtId="0" fontId="16" fillId="0" borderId="0" xfId="0" applyFont="1" applyAlignment="1" applyProtection="1">
      <alignment horizontal="center" vertical="center"/>
    </xf>
    <xf numFmtId="0" fontId="0" fillId="0" borderId="0" xfId="0" applyAlignment="1" applyProtection="1">
      <alignment horizontal="center" vertical="center"/>
    </xf>
    <xf numFmtId="2" fontId="14" fillId="0" borderId="37" xfId="0" applyNumberFormat="1" applyFont="1" applyFill="1" applyBorder="1" applyProtection="1"/>
    <xf numFmtId="0" fontId="0" fillId="0" borderId="38" xfId="0" applyFill="1" applyBorder="1" applyProtection="1"/>
    <xf numFmtId="2" fontId="14" fillId="0" borderId="37" xfId="0" applyNumberFormat="1" applyFont="1" applyBorder="1" applyProtection="1"/>
    <xf numFmtId="0" fontId="14" fillId="0" borderId="38" xfId="0" applyFont="1" applyBorder="1" applyProtection="1"/>
    <xf numFmtId="0" fontId="16" fillId="0" borderId="28" xfId="0" applyFont="1" applyBorder="1" applyAlignment="1" applyProtection="1">
      <alignment horizontal="justify" vertical="center" wrapText="1"/>
    </xf>
    <xf numFmtId="2" fontId="17" fillId="0" borderId="20" xfId="0" applyNumberFormat="1" applyFont="1" applyFill="1" applyBorder="1" applyProtection="1"/>
    <xf numFmtId="0" fontId="0" fillId="0" borderId="31" xfId="0" applyFill="1" applyBorder="1" applyProtection="1"/>
    <xf numFmtId="0" fontId="16" fillId="0" borderId="32" xfId="0" applyFont="1" applyBorder="1" applyAlignment="1" applyProtection="1">
      <alignment horizontal="center"/>
    </xf>
    <xf numFmtId="0" fontId="0" fillId="0" borderId="33" xfId="0" applyBorder="1" applyProtection="1"/>
    <xf numFmtId="2" fontId="0" fillId="11" borderId="35" xfId="0" applyNumberFormat="1" applyFill="1" applyBorder="1" applyProtection="1">
      <protection locked="0"/>
    </xf>
    <xf numFmtId="0" fontId="0" fillId="11" borderId="34" xfId="0" applyFill="1" applyBorder="1" applyProtection="1">
      <protection locked="0"/>
    </xf>
    <xf numFmtId="2" fontId="0" fillId="0" borderId="33" xfId="0" applyNumberFormat="1" applyBorder="1" applyProtection="1"/>
    <xf numFmtId="0" fontId="0" fillId="0" borderId="36" xfId="0" applyBorder="1" applyProtection="1"/>
    <xf numFmtId="0" fontId="15" fillId="0" borderId="0" xfId="0" applyFont="1" applyAlignment="1" applyProtection="1">
      <alignment vertical="center" wrapText="1"/>
    </xf>
    <xf numFmtId="0" fontId="0" fillId="0" borderId="0" xfId="0" applyProtection="1"/>
    <xf numFmtId="0" fontId="16" fillId="0" borderId="23" xfId="0" applyFont="1" applyBorder="1" applyAlignment="1" applyProtection="1">
      <alignment horizontal="center" vertical="center"/>
    </xf>
    <xf numFmtId="0" fontId="0" fillId="0" borderId="24" xfId="0" applyBorder="1" applyProtection="1"/>
    <xf numFmtId="0" fontId="15" fillId="0" borderId="0" xfId="0" applyFont="1" applyAlignment="1" applyProtection="1">
      <alignment wrapText="1"/>
    </xf>
    <xf numFmtId="0" fontId="0" fillId="0" borderId="0" xfId="0" applyAlignment="1" applyProtection="1">
      <alignment wrapText="1"/>
    </xf>
    <xf numFmtId="0" fontId="16" fillId="0" borderId="39" xfId="0" applyFont="1" applyBorder="1" applyProtection="1"/>
    <xf numFmtId="0" fontId="0" fillId="0" borderId="40" xfId="0" applyBorder="1" applyProtection="1"/>
    <xf numFmtId="2" fontId="17" fillId="0" borderId="20" xfId="0" applyNumberFormat="1" applyFont="1" applyFill="1" applyBorder="1" applyAlignment="1" applyProtection="1">
      <alignment horizontal="right"/>
    </xf>
    <xf numFmtId="0" fontId="0" fillId="0" borderId="31" xfId="0" applyFill="1" applyBorder="1" applyAlignment="1" applyProtection="1">
      <alignment horizontal="right"/>
    </xf>
    <xf numFmtId="0" fontId="17" fillId="0" borderId="20" xfId="0" applyFont="1" applyFill="1" applyBorder="1" applyAlignment="1" applyProtection="1">
      <alignment horizontal="right"/>
    </xf>
    <xf numFmtId="0" fontId="0" fillId="0" borderId="31" xfId="0" applyBorder="1" applyAlignment="1" applyProtection="1">
      <alignment horizontal="center" vertical="center"/>
    </xf>
    <xf numFmtId="0" fontId="16" fillId="0" borderId="28" xfId="0" applyFont="1" applyBorder="1" applyAlignment="1" applyProtection="1">
      <alignment wrapText="1"/>
    </xf>
    <xf numFmtId="0" fontId="16" fillId="0" borderId="32" xfId="0" applyFont="1" applyBorder="1" applyProtection="1"/>
    <xf numFmtId="2" fontId="17" fillId="0" borderId="33" xfId="0" applyNumberFormat="1" applyFont="1" applyFill="1" applyBorder="1" applyAlignment="1" applyProtection="1">
      <alignment horizontal="right"/>
    </xf>
    <xf numFmtId="0" fontId="0" fillId="0" borderId="36" xfId="0" applyFill="1" applyBorder="1" applyAlignment="1" applyProtection="1">
      <alignment horizontal="right"/>
    </xf>
    <xf numFmtId="2" fontId="14" fillId="7" borderId="42" xfId="0" applyNumberFormat="1" applyFont="1" applyFill="1" applyBorder="1" applyProtection="1">
      <protection locked="0"/>
    </xf>
    <xf numFmtId="0" fontId="0" fillId="7" borderId="43" xfId="0" applyFill="1" applyBorder="1" applyProtection="1">
      <protection locked="0"/>
    </xf>
    <xf numFmtId="0" fontId="16" fillId="0" borderId="33" xfId="0" applyFont="1" applyBorder="1" applyAlignment="1" applyProtection="1">
      <alignment horizontal="center" vertical="center"/>
    </xf>
    <xf numFmtId="0" fontId="0" fillId="0" borderId="36" xfId="0" applyBorder="1" applyAlignment="1" applyProtection="1">
      <alignment horizontal="center" vertical="center"/>
    </xf>
    <xf numFmtId="2" fontId="18" fillId="0" borderId="37" xfId="0" applyNumberFormat="1" applyFont="1" applyBorder="1" applyProtection="1"/>
    <xf numFmtId="0" fontId="0" fillId="0" borderId="38" xfId="0" applyBorder="1" applyProtection="1"/>
    <xf numFmtId="2" fontId="14" fillId="0" borderId="44" xfId="0" applyNumberFormat="1" applyFont="1" applyBorder="1" applyProtection="1"/>
    <xf numFmtId="0" fontId="0" fillId="0" borderId="45" xfId="0" applyBorder="1" applyProtection="1"/>
    <xf numFmtId="0" fontId="0" fillId="0" borderId="0" xfId="0" applyAlignment="1" applyProtection="1">
      <alignment horizontal="center"/>
    </xf>
    <xf numFmtId="0" fontId="15" fillId="0" borderId="0" xfId="0" applyFont="1" applyFill="1" applyBorder="1" applyAlignment="1" applyProtection="1">
      <alignment vertical="center" wrapText="1"/>
    </xf>
    <xf numFmtId="0" fontId="15" fillId="0" borderId="9" xfId="0" applyFont="1" applyBorder="1" applyAlignment="1" applyProtection="1">
      <alignment vertical="center" wrapText="1"/>
    </xf>
    <xf numFmtId="0" fontId="0" fillId="0" borderId="9" xfId="0" applyBorder="1" applyAlignment="1" applyProtection="1">
      <alignment vertical="center" wrapText="1"/>
    </xf>
    <xf numFmtId="0" fontId="0" fillId="0" borderId="9" xfId="0" applyBorder="1" applyAlignment="1" applyProtection="1">
      <alignment wrapText="1"/>
    </xf>
    <xf numFmtId="0" fontId="16"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xf>
    <xf numFmtId="0" fontId="0" fillId="0" borderId="24" xfId="0" applyBorder="1" applyAlignment="1" applyProtection="1">
      <alignment horizontal="center" vertical="center"/>
    </xf>
    <xf numFmtId="0" fontId="16" fillId="0" borderId="24" xfId="0" applyFont="1" applyBorder="1" applyAlignment="1" applyProtection="1">
      <alignment horizontal="center" vertical="center"/>
    </xf>
    <xf numFmtId="0" fontId="0" fillId="0" borderId="27" xfId="0" applyBorder="1" applyProtection="1"/>
    <xf numFmtId="0" fontId="16" fillId="0" borderId="0" xfId="0" applyFont="1" applyFill="1" applyBorder="1" applyAlignment="1" applyProtection="1">
      <alignment horizontal="center"/>
    </xf>
    <xf numFmtId="2" fontId="17" fillId="0" borderId="20" xfId="0" applyNumberFormat="1" applyFont="1" applyBorder="1" applyAlignment="1" applyProtection="1">
      <alignment horizontal="right" vertical="center"/>
    </xf>
    <xf numFmtId="2" fontId="17" fillId="0" borderId="20" xfId="0" applyNumberFormat="1" applyFont="1" applyBorder="1" applyAlignment="1" applyProtection="1">
      <alignment horizontal="right"/>
    </xf>
    <xf numFmtId="2" fontId="18" fillId="0" borderId="35" xfId="0" applyNumberFormat="1" applyFont="1" applyBorder="1" applyAlignment="1" applyProtection="1">
      <alignment horizontal="right"/>
    </xf>
    <xf numFmtId="0" fontId="0" fillId="0" borderId="46" xfId="0" applyBorder="1" applyProtection="1"/>
    <xf numFmtId="0" fontId="15" fillId="0" borderId="0" xfId="0" applyFont="1" applyFill="1" applyBorder="1" applyAlignment="1" applyProtection="1">
      <alignment wrapText="1"/>
    </xf>
    <xf numFmtId="0" fontId="0" fillId="0" borderId="0" xfId="0" applyFill="1" applyBorder="1" applyAlignment="1" applyProtection="1">
      <alignment wrapText="1"/>
    </xf>
    <xf numFmtId="2" fontId="18" fillId="0" borderId="0" xfId="0" applyNumberFormat="1" applyFont="1" applyFill="1" applyBorder="1" applyProtection="1"/>
    <xf numFmtId="0" fontId="16" fillId="0" borderId="0" xfId="0" applyFont="1" applyAlignment="1" applyProtection="1">
      <alignment horizontal="center"/>
    </xf>
    <xf numFmtId="0" fontId="0" fillId="0" borderId="0" xfId="0" applyFill="1" applyBorder="1" applyAlignment="1" applyProtection="1">
      <alignment horizontal="center" vertical="center"/>
    </xf>
    <xf numFmtId="0" fontId="0" fillId="0" borderId="0" xfId="0" applyFill="1" applyBorder="1" applyProtection="1"/>
    <xf numFmtId="2" fontId="17" fillId="0" borderId="0" xfId="0" applyNumberFormat="1" applyFont="1" applyFill="1" applyBorder="1" applyAlignment="1" applyProtection="1">
      <alignment horizontal="right" vertical="center"/>
    </xf>
    <xf numFmtId="2" fontId="0" fillId="0" borderId="0" xfId="0" applyNumberFormat="1" applyFill="1" applyBorder="1" applyAlignment="1" applyProtection="1">
      <alignment horizontal="right"/>
    </xf>
    <xf numFmtId="0" fontId="0" fillId="0" borderId="0" xfId="0" applyFill="1" applyBorder="1" applyAlignment="1" applyProtection="1">
      <alignment horizontal="center" vertical="center" wrapText="1"/>
    </xf>
    <xf numFmtId="166" fontId="17" fillId="0" borderId="0" xfId="0" applyNumberFormat="1" applyFont="1" applyFill="1" applyBorder="1" applyAlignment="1" applyProtection="1">
      <alignment horizontal="right" vertical="center"/>
    </xf>
    <xf numFmtId="166" fontId="0" fillId="0" borderId="0" xfId="0" applyNumberFormat="1" applyFill="1" applyBorder="1" applyAlignment="1" applyProtection="1">
      <alignment horizontal="right"/>
    </xf>
    <xf numFmtId="10" fontId="2" fillId="17" borderId="37" xfId="0" applyNumberFormat="1" applyFont="1" applyFill="1" applyBorder="1" applyAlignment="1" applyProtection="1">
      <alignment horizontal="center"/>
      <protection locked="0"/>
    </xf>
    <xf numFmtId="0" fontId="0" fillId="17" borderId="50" xfId="0" applyFill="1" applyBorder="1" applyAlignment="1" applyProtection="1">
      <alignment horizontal="center"/>
      <protection locked="0"/>
    </xf>
    <xf numFmtId="0" fontId="0" fillId="17" borderId="38" xfId="0" applyFill="1" applyBorder="1" applyAlignment="1" applyProtection="1">
      <alignment horizontal="center"/>
      <protection locked="0"/>
    </xf>
    <xf numFmtId="44" fontId="19" fillId="9" borderId="37" xfId="1" applyFont="1" applyFill="1" applyBorder="1" applyAlignment="1" applyProtection="1"/>
    <xf numFmtId="0" fontId="20" fillId="9" borderId="50" xfId="0" applyFont="1" applyFill="1" applyBorder="1" applyProtection="1"/>
    <xf numFmtId="0" fontId="20" fillId="9" borderId="38" xfId="0" applyFont="1" applyFill="1" applyBorder="1" applyProtection="1"/>
    <xf numFmtId="0" fontId="16" fillId="0" borderId="47" xfId="0" applyFont="1" applyBorder="1" applyAlignment="1" applyProtection="1">
      <alignment horizontal="center" vertical="center" wrapText="1"/>
    </xf>
    <xf numFmtId="0" fontId="0" fillId="0" borderId="48" xfId="0" applyBorder="1" applyAlignment="1" applyProtection="1">
      <alignment horizontal="center" vertical="center" wrapText="1"/>
    </xf>
    <xf numFmtId="0" fontId="16" fillId="0" borderId="25" xfId="0" applyFont="1" applyBorder="1" applyAlignment="1" applyProtection="1">
      <alignment horizontal="center" vertical="center" wrapText="1"/>
    </xf>
    <xf numFmtId="0" fontId="0" fillId="0" borderId="48" xfId="0" applyBorder="1" applyAlignment="1" applyProtection="1">
      <alignment wrapText="1"/>
    </xf>
    <xf numFmtId="2" fontId="18" fillId="0" borderId="0" xfId="0" applyNumberFormat="1" applyFont="1" applyFill="1" applyBorder="1" applyAlignment="1" applyProtection="1">
      <alignment horizontal="right"/>
    </xf>
    <xf numFmtId="0" fontId="0" fillId="0" borderId="0" xfId="0" applyFill="1" applyBorder="1" applyAlignment="1" applyProtection="1">
      <alignment horizontal="right"/>
    </xf>
    <xf numFmtId="4" fontId="0" fillId="15" borderId="52" xfId="0" applyNumberFormat="1" applyFill="1" applyBorder="1" applyProtection="1">
      <protection locked="0"/>
    </xf>
    <xf numFmtId="4" fontId="0" fillId="15" borderId="53" xfId="0" applyNumberFormat="1" applyFill="1" applyBorder="1" applyProtection="1">
      <protection locked="0"/>
    </xf>
    <xf numFmtId="4" fontId="0" fillId="15" borderId="45" xfId="0" applyNumberFormat="1" applyFill="1" applyBorder="1" applyProtection="1">
      <protection locked="0"/>
    </xf>
    <xf numFmtId="4" fontId="0" fillId="0" borderId="50" xfId="0" applyNumberFormat="1" applyBorder="1" applyProtection="1"/>
    <xf numFmtId="0" fontId="0" fillId="0" borderId="50" xfId="0" applyBorder="1" applyProtection="1"/>
    <xf numFmtId="4" fontId="14" fillId="0" borderId="50" xfId="0" applyNumberFormat="1" applyFont="1" applyBorder="1" applyProtection="1"/>
    <xf numFmtId="2" fontId="17" fillId="0" borderId="0" xfId="0" applyNumberFormat="1" applyFont="1" applyFill="1" applyBorder="1" applyAlignment="1" applyProtection="1">
      <alignment horizontal="right"/>
    </xf>
  </cellXfs>
  <cellStyles count="3">
    <cellStyle name="Collegamento ipertestuale" xfId="2" builtinId="8"/>
    <cellStyle name="Normale" xfId="0" builtinId="0"/>
    <cellStyle name="Valuta" xfId="1" builtinId="4"/>
  </cellStyles>
  <dxfs count="6">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s>
  <tableStyles count="0" defaultTableStyle="TableStyleMedium2" defaultPivotStyle="PivotStyleLight16"/>
  <colors>
    <mruColors>
      <color rgb="FFFFBDBD"/>
      <color rgb="FFFF8F8F"/>
      <color rgb="FFECD9FF"/>
      <color rgb="FFE4C9FF"/>
      <color rgb="FFCC99FF"/>
      <color rgb="FFCCCCFF"/>
      <color rgb="FFFFF2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29</xdr:col>
      <xdr:colOff>17161</xdr:colOff>
      <xdr:row>81</xdr:row>
      <xdr:rowOff>96610</xdr:rowOff>
    </xdr:from>
    <xdr:to>
      <xdr:col>38</xdr:col>
      <xdr:colOff>66674</xdr:colOff>
      <xdr:row>93</xdr:row>
      <xdr:rowOff>21045</xdr:rowOff>
    </xdr:to>
    <xdr:pic>
      <xdr:nvPicPr>
        <xdr:cNvPr id="2" name="Immagine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7094926" y="13353169"/>
          <a:ext cx="5495572" cy="1902833"/>
        </a:xfrm>
        <a:prstGeom prst="rect">
          <a:avLst/>
        </a:prstGeom>
        <a:ln w="19050">
          <a:solidFill>
            <a:schemeClr val="tx1"/>
          </a:solidFill>
        </a:ln>
      </xdr:spPr>
    </xdr:pic>
    <xdr:clientData/>
  </xdr:twoCellAnchor>
  <xdr:twoCellAnchor editAs="oneCell">
    <xdr:from>
      <xdr:col>17</xdr:col>
      <xdr:colOff>589623</xdr:colOff>
      <xdr:row>81</xdr:row>
      <xdr:rowOff>95249</xdr:rowOff>
    </xdr:from>
    <xdr:to>
      <xdr:col>27</xdr:col>
      <xdr:colOff>470647</xdr:colOff>
      <xdr:row>115</xdr:row>
      <xdr:rowOff>182000</xdr:rowOff>
    </xdr:to>
    <xdr:pic>
      <xdr:nvPicPr>
        <xdr:cNvPr id="3" name="Immagine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11209998" y="13811249"/>
          <a:ext cx="5367424" cy="5792226"/>
        </a:xfrm>
        <a:prstGeom prst="rect">
          <a:avLst/>
        </a:prstGeom>
        <a:ln w="19050">
          <a:solidFill>
            <a:schemeClr val="tx1"/>
          </a:solidFill>
        </a:ln>
      </xdr:spPr>
    </xdr:pic>
    <xdr:clientData/>
  </xdr:twoCellAnchor>
  <xdr:twoCellAnchor editAs="oneCell">
    <xdr:from>
      <xdr:col>17</xdr:col>
      <xdr:colOff>600075</xdr:colOff>
      <xdr:row>44</xdr:row>
      <xdr:rowOff>76200</xdr:rowOff>
    </xdr:from>
    <xdr:to>
      <xdr:col>27</xdr:col>
      <xdr:colOff>429367</xdr:colOff>
      <xdr:row>74</xdr:row>
      <xdr:rowOff>123554</xdr:rowOff>
    </xdr:to>
    <xdr:pic>
      <xdr:nvPicPr>
        <xdr:cNvPr id="6" name="Immagine 5">
          <a:extLst>
            <a:ext uri="{FF2B5EF4-FFF2-40B4-BE49-F238E27FC236}">
              <a16:creationId xmlns="" xmlns:a16="http://schemas.microsoft.com/office/drawing/2014/main" id="{00000000-0008-0000-0100-000006000000}"/>
            </a:ext>
          </a:extLst>
        </xdr:cNvPr>
        <xdr:cNvPicPr>
          <a:picLocks noChangeAspect="1"/>
        </xdr:cNvPicPr>
      </xdr:nvPicPr>
      <xdr:blipFill>
        <a:blip xmlns:r="http://schemas.openxmlformats.org/officeDocument/2006/relationships" r:embed="rId3"/>
        <a:stretch>
          <a:fillRect/>
        </a:stretch>
      </xdr:blipFill>
      <xdr:spPr>
        <a:xfrm>
          <a:off x="11077575" y="7515225"/>
          <a:ext cx="5315692" cy="5190854"/>
        </a:xfrm>
        <a:prstGeom prst="rect">
          <a:avLst/>
        </a:prstGeom>
        <a:ln w="19050">
          <a:solidFill>
            <a:schemeClr val="tx1"/>
          </a:solidFill>
        </a:ln>
      </xdr:spPr>
    </xdr:pic>
    <xdr:clientData/>
  </xdr:twoCellAnchor>
  <xdr:twoCellAnchor editAs="oneCell">
    <xdr:from>
      <xdr:col>29</xdr:col>
      <xdr:colOff>9525</xdr:colOff>
      <xdr:row>46</xdr:row>
      <xdr:rowOff>123826</xdr:rowOff>
    </xdr:from>
    <xdr:to>
      <xdr:col>43</xdr:col>
      <xdr:colOff>209550</xdr:colOff>
      <xdr:row>63</xdr:row>
      <xdr:rowOff>76211</xdr:rowOff>
    </xdr:to>
    <xdr:pic>
      <xdr:nvPicPr>
        <xdr:cNvPr id="7" name="Immagine 6">
          <a:extLst>
            <a:ext uri="{FF2B5EF4-FFF2-40B4-BE49-F238E27FC236}">
              <a16:creationId xmlns=""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17192625" y="7724776"/>
          <a:ext cx="6296025" cy="2847985"/>
        </a:xfrm>
        <a:prstGeom prst="rect">
          <a:avLst/>
        </a:prstGeom>
        <a:ln w="19050">
          <a:solidFill>
            <a:schemeClr val="tx1"/>
          </a:solidFill>
        </a:ln>
      </xdr:spPr>
    </xdr:pic>
    <xdr:clientData/>
  </xdr:twoCellAnchor>
  <xdr:twoCellAnchor editAs="oneCell">
    <xdr:from>
      <xdr:col>29</xdr:col>
      <xdr:colOff>1</xdr:colOff>
      <xdr:row>63</xdr:row>
      <xdr:rowOff>114301</xdr:rowOff>
    </xdr:from>
    <xdr:to>
      <xdr:col>43</xdr:col>
      <xdr:colOff>190500</xdr:colOff>
      <xdr:row>71</xdr:row>
      <xdr:rowOff>86564</xdr:rowOff>
    </xdr:to>
    <xdr:pic>
      <xdr:nvPicPr>
        <xdr:cNvPr id="8" name="Immagine 7">
          <a:extLst>
            <a:ext uri="{FF2B5EF4-FFF2-40B4-BE49-F238E27FC236}">
              <a16:creationId xmlns="" xmlns:a16="http://schemas.microsoft.com/office/drawing/2014/main" id="{00000000-0008-0000-0100-000008000000}"/>
            </a:ext>
          </a:extLst>
        </xdr:cNvPr>
        <xdr:cNvPicPr>
          <a:picLocks noChangeAspect="1"/>
        </xdr:cNvPicPr>
      </xdr:nvPicPr>
      <xdr:blipFill rotWithShape="1">
        <a:blip xmlns:r="http://schemas.openxmlformats.org/officeDocument/2006/relationships" r:embed="rId5"/>
        <a:srcRect b="55023"/>
        <a:stretch/>
      </xdr:blipFill>
      <xdr:spPr>
        <a:xfrm>
          <a:off x="17183101" y="10639426"/>
          <a:ext cx="6286499" cy="1324813"/>
        </a:xfrm>
        <a:prstGeom prst="rect">
          <a:avLst/>
        </a:prstGeom>
        <a:ln w="19050">
          <a:solidFill>
            <a:schemeClr val="tx1"/>
          </a:solidFill>
        </a:ln>
      </xdr:spPr>
    </xdr:pic>
    <xdr:clientData/>
  </xdr:twoCellAnchor>
  <xdr:twoCellAnchor editAs="oneCell">
    <xdr:from>
      <xdr:col>18</xdr:col>
      <xdr:colOff>0</xdr:colOff>
      <xdr:row>5</xdr:row>
      <xdr:rowOff>58883</xdr:rowOff>
    </xdr:from>
    <xdr:to>
      <xdr:col>28</xdr:col>
      <xdr:colOff>496042</xdr:colOff>
      <xdr:row>38</xdr:row>
      <xdr:rowOff>50465</xdr:rowOff>
    </xdr:to>
    <xdr:pic>
      <xdr:nvPicPr>
        <xdr:cNvPr id="9" name="Immagine 8">
          <a:extLst>
            <a:ext uri="{FF2B5EF4-FFF2-40B4-BE49-F238E27FC236}">
              <a16:creationId xmlns="" xmlns:a16="http://schemas.microsoft.com/office/drawing/2014/main" id="{00000000-0008-0000-0100-000009000000}"/>
            </a:ext>
          </a:extLst>
        </xdr:cNvPr>
        <xdr:cNvPicPr>
          <a:picLocks noChangeAspect="1"/>
        </xdr:cNvPicPr>
      </xdr:nvPicPr>
      <xdr:blipFill>
        <a:blip xmlns:r="http://schemas.openxmlformats.org/officeDocument/2006/relationships" r:embed="rId6"/>
        <a:stretch>
          <a:fillRect/>
        </a:stretch>
      </xdr:blipFill>
      <xdr:spPr>
        <a:xfrm>
          <a:off x="11087100" y="897083"/>
          <a:ext cx="5982442" cy="5620857"/>
        </a:xfrm>
        <a:prstGeom prst="rect">
          <a:avLst/>
        </a:prstGeom>
        <a:ln w="19050">
          <a:solidFill>
            <a:schemeClr val="tx1"/>
          </a:solidFill>
        </a:ln>
      </xdr:spPr>
    </xdr:pic>
    <xdr:clientData/>
  </xdr:twoCellAnchor>
  <xdr:twoCellAnchor editAs="oneCell">
    <xdr:from>
      <xdr:col>29</xdr:col>
      <xdr:colOff>493569</xdr:colOff>
      <xdr:row>5</xdr:row>
      <xdr:rowOff>60615</xdr:rowOff>
    </xdr:from>
    <xdr:to>
      <xdr:col>37</xdr:col>
      <xdr:colOff>41339</xdr:colOff>
      <xdr:row>43</xdr:row>
      <xdr:rowOff>83756</xdr:rowOff>
    </xdr:to>
    <xdr:pic>
      <xdr:nvPicPr>
        <xdr:cNvPr id="11" name="Immagine 10">
          <a:extLst>
            <a:ext uri="{FF2B5EF4-FFF2-40B4-BE49-F238E27FC236}">
              <a16:creationId xmlns="" xmlns:a16="http://schemas.microsoft.com/office/drawing/2014/main" id="{00000000-0008-0000-0100-00000B000000}"/>
            </a:ext>
          </a:extLst>
        </xdr:cNvPr>
        <xdr:cNvPicPr>
          <a:picLocks noChangeAspect="1"/>
        </xdr:cNvPicPr>
      </xdr:nvPicPr>
      <xdr:blipFill>
        <a:blip xmlns:r="http://schemas.openxmlformats.org/officeDocument/2006/relationships" r:embed="rId7"/>
        <a:stretch>
          <a:fillRect/>
        </a:stretch>
      </xdr:blipFill>
      <xdr:spPr>
        <a:xfrm>
          <a:off x="17621251" y="744683"/>
          <a:ext cx="4396861" cy="6534778"/>
        </a:xfrm>
        <a:prstGeom prst="rect">
          <a:avLst/>
        </a:prstGeom>
        <a:ln w="19050">
          <a:solidFill>
            <a:schemeClr val="tx1"/>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305006</xdr:colOff>
      <xdr:row>3</xdr:row>
      <xdr:rowOff>381000</xdr:rowOff>
    </xdr:from>
    <xdr:to>
      <xdr:col>21</xdr:col>
      <xdr:colOff>322684</xdr:colOff>
      <xdr:row>19</xdr:row>
      <xdr:rowOff>23812</xdr:rowOff>
    </xdr:to>
    <xdr:pic>
      <xdr:nvPicPr>
        <xdr:cNvPr id="2" name="Immagine 1">
          <a:extLst>
            <a:ext uri="{FF2B5EF4-FFF2-40B4-BE49-F238E27FC236}">
              <a16:creationId xmlns=""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6632919" y="1242391"/>
          <a:ext cx="4747048" cy="4455008"/>
        </a:xfrm>
        <a:prstGeom prst="rect">
          <a:avLst/>
        </a:prstGeom>
        <a:ln w="19050">
          <a:solidFill>
            <a:schemeClr val="tx1"/>
          </a:solidFill>
        </a:ln>
      </xdr:spPr>
    </xdr:pic>
    <xdr:clientData/>
  </xdr:twoCellAnchor>
  <xdr:twoCellAnchor editAs="oneCell">
    <xdr:from>
      <xdr:col>14</xdr:col>
      <xdr:colOff>338137</xdr:colOff>
      <xdr:row>21</xdr:row>
      <xdr:rowOff>0</xdr:rowOff>
    </xdr:from>
    <xdr:to>
      <xdr:col>21</xdr:col>
      <xdr:colOff>371475</xdr:colOff>
      <xdr:row>39</xdr:row>
      <xdr:rowOff>136207</xdr:rowOff>
    </xdr:to>
    <xdr:pic>
      <xdr:nvPicPr>
        <xdr:cNvPr id="3" name="Immagine 2">
          <a:extLst>
            <a:ext uri="{FF2B5EF4-FFF2-40B4-BE49-F238E27FC236}">
              <a16:creationId xmlns="" xmlns:a16="http://schemas.microsoft.com/office/drawing/2014/main" id="{00000000-0008-0000-0400-000003000000}"/>
            </a:ext>
          </a:extLst>
        </xdr:cNvPr>
        <xdr:cNvPicPr>
          <a:picLocks noChangeAspect="1"/>
        </xdr:cNvPicPr>
      </xdr:nvPicPr>
      <xdr:blipFill>
        <a:blip xmlns:r="http://schemas.openxmlformats.org/officeDocument/2006/relationships" r:embed="rId2"/>
        <a:stretch>
          <a:fillRect/>
        </a:stretch>
      </xdr:blipFill>
      <xdr:spPr>
        <a:xfrm>
          <a:off x="6662737" y="6076950"/>
          <a:ext cx="4738688" cy="4898707"/>
        </a:xfrm>
        <a:prstGeom prst="rect">
          <a:avLst/>
        </a:prstGeom>
        <a:ln w="19050">
          <a:solidFill>
            <a:schemeClr val="tx1"/>
          </a:solidFill>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uei.comune.parma.it/suei/suei.asp?ID=47&amp;page=1&amp;direct=true&amp;IdMenu=35" TargetMode="External"/><Relationship Id="rId2" Type="http://schemas.openxmlformats.org/officeDocument/2006/relationships/hyperlink" Target="http://www.suei.comune.parma.it/suei/suei.asp?ID=53&amp;page=1&amp;direct=true&amp;IdMenu=72" TargetMode="External"/><Relationship Id="rId1" Type="http://schemas.openxmlformats.org/officeDocument/2006/relationships/hyperlink" Target="https://www.comune.parma.it/pianificazioneterritoriale/PUA---Stato-di-attuazione.aspx"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7"/>
  <sheetViews>
    <sheetView showGridLines="0" tabSelected="1" topLeftCell="A4" zoomScale="110" zoomScaleNormal="110" workbookViewId="0">
      <selection activeCell="B3" sqref="B3"/>
    </sheetView>
  </sheetViews>
  <sheetFormatPr defaultRowHeight="15" x14ac:dyDescent="0.25"/>
  <cols>
    <col min="1" max="1" width="1.5703125" style="233" customWidth="1"/>
    <col min="2" max="2" width="162.7109375" style="233" customWidth="1"/>
    <col min="3" max="16384" width="9.140625" style="233"/>
  </cols>
  <sheetData>
    <row r="1" spans="2:2" ht="7.5" customHeight="1" thickBot="1" x14ac:dyDescent="0.3"/>
    <row r="2" spans="2:2" ht="26.1" customHeight="1" x14ac:dyDescent="0.25">
      <c r="B2" s="241" t="s">
        <v>252</v>
      </c>
    </row>
    <row r="3" spans="2:2" ht="26.1" customHeight="1" thickBot="1" x14ac:dyDescent="0.3">
      <c r="B3" s="242" t="s">
        <v>253</v>
      </c>
    </row>
    <row r="4" spans="2:2" ht="41.25" customHeight="1" thickBot="1" x14ac:dyDescent="0.3">
      <c r="B4" s="243" t="s">
        <v>254</v>
      </c>
    </row>
    <row r="5" spans="2:2" ht="26.25" customHeight="1" thickBot="1" x14ac:dyDescent="0.3">
      <c r="B5" s="244" t="s">
        <v>255</v>
      </c>
    </row>
    <row r="6" spans="2:2" s="234" customFormat="1" ht="26.1" customHeight="1" x14ac:dyDescent="0.25">
      <c r="B6" s="245" t="s">
        <v>256</v>
      </c>
    </row>
    <row r="7" spans="2:2" s="234" customFormat="1" ht="21.95" customHeight="1" x14ac:dyDescent="0.25">
      <c r="B7" s="235" t="s">
        <v>257</v>
      </c>
    </row>
    <row r="8" spans="2:2" s="234" customFormat="1" ht="21.95" customHeight="1" x14ac:dyDescent="0.25">
      <c r="B8" s="235" t="s">
        <v>263</v>
      </c>
    </row>
    <row r="9" spans="2:2" s="234" customFormat="1" ht="59.25" customHeight="1" x14ac:dyDescent="0.25">
      <c r="B9" s="239" t="s">
        <v>258</v>
      </c>
    </row>
    <row r="10" spans="2:2" ht="9.9499999999999993" customHeight="1" thickBot="1" x14ac:dyDescent="0.3">
      <c r="B10" s="236"/>
    </row>
    <row r="11" spans="2:2" s="234" customFormat="1" ht="26.1" customHeight="1" x14ac:dyDescent="0.25">
      <c r="B11" s="246" t="s">
        <v>259</v>
      </c>
    </row>
    <row r="12" spans="2:2" s="234" customFormat="1" ht="21.95" customHeight="1" x14ac:dyDescent="0.25">
      <c r="B12" s="238" t="s">
        <v>264</v>
      </c>
    </row>
    <row r="13" spans="2:2" s="234" customFormat="1" ht="21.95" customHeight="1" x14ac:dyDescent="0.25">
      <c r="B13" s="238" t="s">
        <v>265</v>
      </c>
    </row>
    <row r="14" spans="2:2" ht="10.5" customHeight="1" thickBot="1" x14ac:dyDescent="0.3">
      <c r="B14" s="247"/>
    </row>
    <row r="15" spans="2:2" ht="24" customHeight="1" x14ac:dyDescent="0.25">
      <c r="B15" s="256" t="s">
        <v>260</v>
      </c>
    </row>
    <row r="16" spans="2:2" ht="18" customHeight="1" x14ac:dyDescent="0.25">
      <c r="B16" s="257"/>
    </row>
    <row r="17" spans="2:2" ht="18" customHeight="1" x14ac:dyDescent="0.25">
      <c r="B17" s="248" t="s">
        <v>261</v>
      </c>
    </row>
    <row r="18" spans="2:2" ht="18" customHeight="1" x14ac:dyDescent="0.25">
      <c r="B18" s="249" t="s">
        <v>228</v>
      </c>
    </row>
    <row r="19" spans="2:2" ht="9.9499999999999993" customHeight="1" x14ac:dyDescent="0.25">
      <c r="B19" s="250"/>
    </row>
    <row r="20" spans="2:2" ht="18" customHeight="1" x14ac:dyDescent="0.25">
      <c r="B20" s="251" t="s">
        <v>262</v>
      </c>
    </row>
    <row r="21" spans="2:2" ht="18" customHeight="1" x14ac:dyDescent="0.25">
      <c r="B21" s="249" t="s">
        <v>229</v>
      </c>
    </row>
    <row r="22" spans="2:2" ht="18" customHeight="1" thickBot="1" x14ac:dyDescent="0.3">
      <c r="B22" s="252"/>
    </row>
    <row r="23" spans="2:2" s="234" customFormat="1" ht="26.1" customHeight="1" x14ac:dyDescent="0.25">
      <c r="B23" s="253" t="s">
        <v>266</v>
      </c>
    </row>
    <row r="24" spans="2:2" s="234" customFormat="1" ht="21.95" customHeight="1" x14ac:dyDescent="0.25">
      <c r="B24" s="238" t="s">
        <v>267</v>
      </c>
    </row>
    <row r="25" spans="2:2" ht="30" x14ac:dyDescent="0.25">
      <c r="B25" s="254" t="s">
        <v>268</v>
      </c>
    </row>
    <row r="26" spans="2:2" x14ac:dyDescent="0.25">
      <c r="B26" s="254" t="s">
        <v>269</v>
      </c>
    </row>
    <row r="27" spans="2:2" ht="15.75" thickBot="1" x14ac:dyDescent="0.3">
      <c r="B27" s="255"/>
    </row>
  </sheetData>
  <sheetProtection algorithmName="SHA-512" hashValue="UOzbPvdfi99f9JNHaSzFDvzca5dXdsrJWxaetAIWMxJQDSRaftXiOS5zC07kFWzaR6UJJPVhUf7WDulywg4gog==" saltValue="WwQDzjcit7ScZbWPVt4f6Q==" spinCount="100000" sheet="1" objects="1" scenarios="1" selectLockedCells="1"/>
  <mergeCells count="1">
    <mergeCell ref="B15:B16"/>
  </mergeCells>
  <hyperlinks>
    <hyperlink ref="B18" r:id="rId1"/>
    <hyperlink ref="B21" r:id="rId2" display="http://www.suei.comune.parma.it/suei/suei.asp?ID=53&amp;page=1&amp;direct=true&amp;IdMenu=72"/>
    <hyperlink ref="B3" r:id="rId3" display="FILE EXCEL AGGIORNATI - clicca qui per scaricare i file"/>
  </hyperlinks>
  <pageMargins left="0.7" right="0.7" top="0.75" bottom="0.75" header="0.3" footer="0.3"/>
  <pageSetup paperSize="9" orientation="portrait" horizontalDpi="1200" verticalDpi="120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B266"/>
  <sheetViews>
    <sheetView showGridLines="0" zoomScaleNormal="100" workbookViewId="0">
      <selection activeCell="F9" sqref="F9"/>
    </sheetView>
  </sheetViews>
  <sheetFormatPr defaultRowHeight="15" x14ac:dyDescent="0.25"/>
  <cols>
    <col min="1" max="1" width="2.7109375" style="23" customWidth="1"/>
    <col min="2" max="2" width="3.85546875" style="23" customWidth="1"/>
    <col min="3" max="3" width="5.42578125" style="23" customWidth="1"/>
    <col min="4" max="4" width="9.140625" style="23"/>
    <col min="5" max="5" width="5.28515625" style="23" customWidth="1"/>
    <col min="6" max="6" width="19.5703125" style="23" customWidth="1"/>
    <col min="7" max="7" width="5.28515625" style="23" customWidth="1"/>
    <col min="8" max="8" width="12" style="23" bestFit="1" customWidth="1"/>
    <col min="9" max="9" width="11.28515625" style="23" customWidth="1"/>
    <col min="10" max="10" width="9.140625" style="23" customWidth="1"/>
    <col min="11" max="11" width="9.140625" style="23"/>
    <col min="12" max="12" width="12.5703125" style="23" customWidth="1"/>
    <col min="13" max="15" width="9.140625" style="23"/>
    <col min="16" max="16" width="17.28515625" style="23" customWidth="1"/>
    <col min="17" max="18" width="9.140625" style="23"/>
    <col min="19" max="19" width="10.7109375" style="23" hidden="1" customWidth="1"/>
    <col min="20" max="38" width="9.140625" style="23"/>
    <col min="39" max="39" width="9.140625" style="23" customWidth="1"/>
    <col min="40" max="43" width="9.140625" style="23" hidden="1" customWidth="1"/>
    <col min="44" max="16384" width="9.140625" style="23"/>
  </cols>
  <sheetData>
    <row r="1" spans="2:54" ht="15" customHeight="1" thickBot="1" x14ac:dyDescent="0.3">
      <c r="Q1" s="237" t="s">
        <v>249</v>
      </c>
    </row>
    <row r="2" spans="2:54" ht="12.75" customHeight="1" x14ac:dyDescent="0.25">
      <c r="B2" s="285" t="s">
        <v>250</v>
      </c>
      <c r="C2" s="286"/>
      <c r="D2" s="286"/>
      <c r="E2" s="286"/>
      <c r="F2" s="286"/>
      <c r="G2" s="286"/>
      <c r="H2" s="286"/>
      <c r="I2" s="286"/>
      <c r="J2" s="286"/>
      <c r="K2" s="286"/>
      <c r="L2" s="286"/>
      <c r="M2" s="286"/>
      <c r="N2" s="286"/>
      <c r="O2" s="286"/>
      <c r="P2" s="287"/>
      <c r="Q2" s="291" t="s">
        <v>215</v>
      </c>
      <c r="T2" s="57" t="s">
        <v>237</v>
      </c>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19"/>
      <c r="AV2" s="219"/>
      <c r="AW2" s="219"/>
      <c r="AX2" s="219"/>
      <c r="AY2" s="219"/>
      <c r="AZ2" s="219"/>
      <c r="BA2" s="219"/>
      <c r="BB2" s="219"/>
    </row>
    <row r="3" spans="2:54" ht="12.75" customHeight="1" x14ac:dyDescent="0.25">
      <c r="B3" s="288"/>
      <c r="C3" s="289"/>
      <c r="D3" s="289"/>
      <c r="E3" s="289"/>
      <c r="F3" s="289"/>
      <c r="G3" s="289"/>
      <c r="H3" s="289"/>
      <c r="I3" s="289"/>
      <c r="J3" s="289"/>
      <c r="K3" s="289"/>
      <c r="L3" s="289"/>
      <c r="M3" s="289"/>
      <c r="N3" s="289"/>
      <c r="O3" s="289"/>
      <c r="P3" s="290"/>
      <c r="Q3" s="292"/>
      <c r="T3" s="57" t="s">
        <v>248</v>
      </c>
      <c r="AP3" s="224" t="s">
        <v>3</v>
      </c>
      <c r="AQ3" s="224" t="s">
        <v>6</v>
      </c>
    </row>
    <row r="4" spans="2:54" ht="12.75" customHeight="1" x14ac:dyDescent="0.25">
      <c r="B4" s="294" t="s">
        <v>0</v>
      </c>
      <c r="C4" s="295"/>
      <c r="D4" s="295"/>
      <c r="E4" s="295"/>
      <c r="F4" s="295"/>
      <c r="G4" s="295"/>
      <c r="H4" s="295"/>
      <c r="I4" s="295"/>
      <c r="J4" s="295"/>
      <c r="K4" s="295"/>
      <c r="L4" s="295"/>
      <c r="M4" s="295"/>
      <c r="N4" s="295"/>
      <c r="O4" s="295"/>
      <c r="P4" s="296"/>
      <c r="Q4" s="292"/>
      <c r="AP4" s="225"/>
      <c r="AQ4" s="225"/>
    </row>
    <row r="5" spans="2:54" ht="12.75" customHeight="1" thickBot="1" x14ac:dyDescent="0.3">
      <c r="B5" s="297"/>
      <c r="C5" s="298"/>
      <c r="D5" s="298"/>
      <c r="E5" s="298"/>
      <c r="F5" s="298"/>
      <c r="G5" s="298"/>
      <c r="H5" s="298"/>
      <c r="I5" s="298"/>
      <c r="J5" s="298"/>
      <c r="K5" s="298"/>
      <c r="L5" s="298"/>
      <c r="M5" s="298"/>
      <c r="N5" s="298"/>
      <c r="O5" s="298"/>
      <c r="P5" s="299"/>
      <c r="Q5" s="293"/>
      <c r="T5" s="220" t="s">
        <v>166</v>
      </c>
      <c r="AF5" s="220" t="s">
        <v>169</v>
      </c>
      <c r="AP5" s="226" t="str">
        <f>Tariffe_U1!C4</f>
        <v>Alberghi</v>
      </c>
      <c r="AQ5" s="225" t="str">
        <f>Tariffe_U2!C4</f>
        <v>Alberghi</v>
      </c>
    </row>
    <row r="6" spans="2:54" ht="12.75" customHeight="1" x14ac:dyDescent="0.25">
      <c r="B6" s="25"/>
      <c r="C6" s="26"/>
      <c r="D6" s="26"/>
      <c r="E6" s="26"/>
      <c r="F6" s="26"/>
      <c r="G6" s="26"/>
      <c r="H6" s="26"/>
      <c r="I6" s="26"/>
      <c r="J6" s="26"/>
      <c r="K6" s="26"/>
      <c r="L6" s="26"/>
      <c r="M6" s="26"/>
      <c r="N6" s="26"/>
      <c r="O6" s="26"/>
      <c r="P6" s="26"/>
      <c r="Q6" s="27"/>
      <c r="AN6" s="58" t="s">
        <v>13</v>
      </c>
      <c r="AP6" s="225">
        <f>Tariffe_U1!C5</f>
        <v>19.914580000000001</v>
      </c>
      <c r="AQ6" s="225">
        <f>Tariffe_U2!C5</f>
        <v>5.7843200000000001</v>
      </c>
    </row>
    <row r="7" spans="2:54" ht="12.75" customHeight="1" x14ac:dyDescent="0.25">
      <c r="B7" s="28"/>
      <c r="C7" s="29"/>
      <c r="D7" s="30"/>
      <c r="E7" s="31"/>
      <c r="F7" s="32" t="s">
        <v>9</v>
      </c>
      <c r="G7" s="32"/>
      <c r="H7" s="32" t="s">
        <v>12</v>
      </c>
      <c r="I7" s="32" t="s">
        <v>10</v>
      </c>
      <c r="J7" s="32"/>
      <c r="K7" s="32" t="s">
        <v>183</v>
      </c>
      <c r="L7" s="32"/>
      <c r="M7" s="33"/>
      <c r="N7" s="33"/>
      <c r="O7" s="31"/>
      <c r="P7" s="34"/>
      <c r="Q7" s="35"/>
      <c r="AN7" s="58" t="s">
        <v>14</v>
      </c>
      <c r="AP7" s="225">
        <f>Tariffe_U1!C6</f>
        <v>15.931660000000001</v>
      </c>
      <c r="AQ7" s="225">
        <f>Tariffe_U2!C6</f>
        <v>4.6269400000000003</v>
      </c>
    </row>
    <row r="8" spans="2:54" ht="12.75" customHeight="1" x14ac:dyDescent="0.25">
      <c r="B8" s="28"/>
      <c r="C8" s="36"/>
      <c r="D8" s="37"/>
      <c r="E8" s="36"/>
      <c r="F8" s="38" t="s">
        <v>1</v>
      </c>
      <c r="G8" s="38"/>
      <c r="H8" s="38"/>
      <c r="I8" s="38" t="s">
        <v>2</v>
      </c>
      <c r="J8" s="38"/>
      <c r="K8" s="38"/>
      <c r="L8" s="36"/>
      <c r="M8" s="36"/>
      <c r="N8" s="36"/>
      <c r="O8" s="36"/>
      <c r="P8" s="29"/>
      <c r="Q8" s="35"/>
      <c r="AN8" s="58" t="s">
        <v>15</v>
      </c>
      <c r="AP8" s="225">
        <f>Tariffe_U1!C7</f>
        <v>7.9658300000000004</v>
      </c>
      <c r="AQ8" s="225">
        <f>Tariffe_U2!C7</f>
        <v>2.3137300000000001</v>
      </c>
    </row>
    <row r="9" spans="2:54" ht="15" customHeight="1" x14ac:dyDescent="0.25">
      <c r="B9" s="28"/>
      <c r="C9" s="36"/>
      <c r="D9" s="39" t="s">
        <v>3</v>
      </c>
      <c r="E9" s="36" t="s">
        <v>4</v>
      </c>
      <c r="F9" s="1">
        <v>0</v>
      </c>
      <c r="G9" s="36" t="s">
        <v>5</v>
      </c>
      <c r="H9" s="142"/>
      <c r="I9" s="231"/>
      <c r="J9" s="36" t="s">
        <v>5</v>
      </c>
      <c r="K9" s="1">
        <v>1</v>
      </c>
      <c r="L9" s="40"/>
      <c r="M9" s="36"/>
      <c r="N9" s="41"/>
      <c r="O9" s="36" t="s">
        <v>4</v>
      </c>
      <c r="P9" s="2">
        <f>F9*I9*K9</f>
        <v>0</v>
      </c>
      <c r="Q9" s="35"/>
      <c r="AN9" s="58" t="s">
        <v>16</v>
      </c>
      <c r="AP9" s="225">
        <f>Tariffe_U1!C8</f>
        <v>0.35171000000000002</v>
      </c>
      <c r="AQ9" s="225">
        <f>Tariffe_U2!C8</f>
        <v>0.28147</v>
      </c>
    </row>
    <row r="10" spans="2:54" ht="12.75" customHeight="1" x14ac:dyDescent="0.25">
      <c r="B10" s="28"/>
      <c r="C10" s="36"/>
      <c r="D10" s="37"/>
      <c r="E10" s="36"/>
      <c r="F10" s="36"/>
      <c r="G10" s="36"/>
      <c r="H10" s="36"/>
      <c r="I10" s="36"/>
      <c r="J10" s="36"/>
      <c r="K10" s="42"/>
      <c r="L10" s="36"/>
      <c r="M10" s="36"/>
      <c r="N10" s="36"/>
      <c r="O10" s="36"/>
      <c r="P10" s="29"/>
      <c r="Q10" s="35"/>
      <c r="AN10" s="58" t="s">
        <v>17</v>
      </c>
      <c r="AP10" s="225">
        <f>Tariffe_U1!C9</f>
        <v>35.143859999999997</v>
      </c>
      <c r="AQ10" s="225">
        <f>Tariffe_U2!C9</f>
        <v>56.229239999999997</v>
      </c>
    </row>
    <row r="11" spans="2:54" ht="12.75" customHeight="1" x14ac:dyDescent="0.25">
      <c r="B11" s="28"/>
      <c r="C11" s="36"/>
      <c r="D11" s="37"/>
      <c r="E11" s="36"/>
      <c r="F11" s="43" t="s">
        <v>9</v>
      </c>
      <c r="G11" s="43"/>
      <c r="H11" s="43"/>
      <c r="I11" s="43" t="s">
        <v>10</v>
      </c>
      <c r="J11" s="43"/>
      <c r="K11" s="44" t="s">
        <v>183</v>
      </c>
      <c r="L11" s="45"/>
      <c r="M11" s="45"/>
      <c r="N11" s="45"/>
      <c r="O11" s="36"/>
      <c r="P11" s="29"/>
      <c r="Q11" s="46"/>
      <c r="AN11" s="58" t="s">
        <v>18</v>
      </c>
      <c r="AP11" s="225">
        <f>Tariffe_U1!C10</f>
        <v>31.629470000000001</v>
      </c>
      <c r="AQ11" s="225">
        <f>Tariffe_U2!C10</f>
        <v>50.606319999999997</v>
      </c>
    </row>
    <row r="12" spans="2:54" ht="12.75" customHeight="1" x14ac:dyDescent="0.25">
      <c r="B12" s="28"/>
      <c r="C12" s="36"/>
      <c r="D12" s="37"/>
      <c r="E12" s="36"/>
      <c r="F12" s="38" t="s">
        <v>1</v>
      </c>
      <c r="G12" s="38"/>
      <c r="H12" s="38"/>
      <c r="I12" s="38" t="s">
        <v>2</v>
      </c>
      <c r="J12" s="38"/>
      <c r="K12" s="38"/>
      <c r="L12" s="36"/>
      <c r="M12" s="36"/>
      <c r="N12" s="36"/>
      <c r="O12" s="36"/>
      <c r="P12" s="29"/>
      <c r="Q12" s="46"/>
      <c r="AP12" s="225">
        <f>Tariffe_U1!C11</f>
        <v>10.54316</v>
      </c>
      <c r="AQ12" s="225">
        <f>Tariffe_U2!C11</f>
        <v>16.868770000000001</v>
      </c>
    </row>
    <row r="13" spans="2:54" ht="15" customHeight="1" x14ac:dyDescent="0.25">
      <c r="B13" s="28"/>
      <c r="C13" s="36"/>
      <c r="D13" s="39" t="s">
        <v>6</v>
      </c>
      <c r="E13" s="36" t="s">
        <v>4</v>
      </c>
      <c r="F13" s="1">
        <v>0</v>
      </c>
      <c r="G13" s="36" t="s">
        <v>5</v>
      </c>
      <c r="H13" s="142"/>
      <c r="I13" s="231"/>
      <c r="J13" s="36" t="s">
        <v>5</v>
      </c>
      <c r="K13" s="1">
        <v>1</v>
      </c>
      <c r="L13" s="40"/>
      <c r="M13" s="36"/>
      <c r="N13" s="41"/>
      <c r="O13" s="36" t="s">
        <v>4</v>
      </c>
      <c r="P13" s="2">
        <f>F13*I13*K13</f>
        <v>0</v>
      </c>
      <c r="Q13" s="46"/>
      <c r="AP13" s="226" t="str">
        <f>Tariffe_U1!F4</f>
        <v>Commerciali</v>
      </c>
      <c r="AQ13" s="225" t="str">
        <f>Tariffe_U2!F4</f>
        <v>Commerciali</v>
      </c>
    </row>
    <row r="14" spans="2:54" ht="12.75" customHeight="1" x14ac:dyDescent="0.25">
      <c r="B14" s="28"/>
      <c r="C14" s="36"/>
      <c r="D14" s="37"/>
      <c r="E14" s="36"/>
      <c r="F14" s="36"/>
      <c r="G14" s="36"/>
      <c r="H14" s="36"/>
      <c r="I14" s="36"/>
      <c r="J14" s="36"/>
      <c r="K14" s="36"/>
      <c r="L14" s="36"/>
      <c r="M14" s="36"/>
      <c r="N14" s="36"/>
      <c r="O14" s="36"/>
      <c r="P14" s="29"/>
      <c r="Q14" s="46"/>
      <c r="AP14" s="225">
        <f>Tariffe_U1!F5</f>
        <v>35.143680000000003</v>
      </c>
      <c r="AQ14" s="225">
        <f>Tariffe_U2!F5</f>
        <v>56.229329999999997</v>
      </c>
    </row>
    <row r="15" spans="2:54" ht="15" customHeight="1" x14ac:dyDescent="0.25">
      <c r="B15" s="28"/>
      <c r="C15" s="36"/>
      <c r="D15" s="47"/>
      <c r="E15" s="48"/>
      <c r="F15" s="48"/>
      <c r="G15" s="48"/>
      <c r="H15" s="48"/>
      <c r="I15" s="48"/>
      <c r="J15" s="48"/>
      <c r="K15" s="48"/>
      <c r="L15" s="48"/>
      <c r="M15" s="48"/>
      <c r="N15" s="49" t="s">
        <v>7</v>
      </c>
      <c r="O15" s="49"/>
      <c r="P15" s="50">
        <f>P9+P13</f>
        <v>0</v>
      </c>
      <c r="Q15" s="46"/>
      <c r="AP15" s="225">
        <f>Tariffe_U1!F6</f>
        <v>11.94875</v>
      </c>
      <c r="AQ15" s="225">
        <f>Tariffe_U2!F6</f>
        <v>3.4700700000000002</v>
      </c>
    </row>
    <row r="16" spans="2:54" ht="12.75" customHeight="1" x14ac:dyDescent="0.25">
      <c r="B16" s="28"/>
      <c r="C16" s="36"/>
      <c r="D16" s="36"/>
      <c r="E16" s="36"/>
      <c r="F16" s="36"/>
      <c r="G16" s="36"/>
      <c r="H16" s="36"/>
      <c r="I16" s="36"/>
      <c r="J16" s="36"/>
      <c r="K16" s="36"/>
      <c r="L16" s="36"/>
      <c r="M16" s="36"/>
      <c r="N16" s="36"/>
      <c r="O16" s="36"/>
      <c r="P16" s="36"/>
      <c r="Q16" s="46"/>
      <c r="AP16" s="225">
        <f>Tariffe_U1!F7</f>
        <v>35.143680000000003</v>
      </c>
      <c r="AQ16" s="225">
        <f>Tariffe_U2!F7</f>
        <v>56.229329999999997</v>
      </c>
    </row>
    <row r="17" spans="2:43" ht="12.75" customHeight="1" x14ac:dyDescent="0.25">
      <c r="B17" s="28"/>
      <c r="C17" s="36"/>
      <c r="D17" s="30"/>
      <c r="E17" s="31"/>
      <c r="F17" s="32" t="s">
        <v>9</v>
      </c>
      <c r="G17" s="33"/>
      <c r="H17" s="32" t="s">
        <v>12</v>
      </c>
      <c r="I17" s="32" t="s">
        <v>10</v>
      </c>
      <c r="J17" s="32"/>
      <c r="K17" s="32" t="s">
        <v>11</v>
      </c>
      <c r="L17" s="33"/>
      <c r="M17" s="33"/>
      <c r="N17" s="33"/>
      <c r="O17" s="31"/>
      <c r="P17" s="34"/>
      <c r="Q17" s="35"/>
      <c r="AP17" s="225">
        <f>Tariffe_U1!F8</f>
        <v>9.5622000000000007</v>
      </c>
      <c r="AQ17" s="225">
        <f>Tariffe_U2!F8</f>
        <v>2.78267</v>
      </c>
    </row>
    <row r="18" spans="2:43" ht="12.75" customHeight="1" x14ac:dyDescent="0.25">
      <c r="B18" s="28"/>
      <c r="C18" s="36"/>
      <c r="D18" s="37"/>
      <c r="E18" s="36"/>
      <c r="F18" s="38" t="s">
        <v>1</v>
      </c>
      <c r="G18" s="36"/>
      <c r="H18" s="38"/>
      <c r="I18" s="38" t="s">
        <v>2</v>
      </c>
      <c r="J18" s="38"/>
      <c r="K18" s="38"/>
      <c r="L18" s="36"/>
      <c r="M18" s="36"/>
      <c r="N18" s="36"/>
      <c r="O18" s="36"/>
      <c r="P18" s="29"/>
      <c r="Q18" s="35"/>
      <c r="AP18" s="225">
        <f>Tariffe_U1!F9</f>
        <v>14.05747</v>
      </c>
      <c r="AQ18" s="225">
        <f>Tariffe_U2!F9</f>
        <v>22.49173</v>
      </c>
    </row>
    <row r="19" spans="2:43" ht="15" customHeight="1" x14ac:dyDescent="0.25">
      <c r="B19" s="28"/>
      <c r="C19" s="36"/>
      <c r="D19" s="39" t="s">
        <v>3</v>
      </c>
      <c r="E19" s="36" t="s">
        <v>4</v>
      </c>
      <c r="F19" s="1">
        <v>0</v>
      </c>
      <c r="G19" s="36" t="s">
        <v>5</v>
      </c>
      <c r="H19" s="142"/>
      <c r="I19" s="231"/>
      <c r="J19" s="36" t="s">
        <v>5</v>
      </c>
      <c r="K19" s="1">
        <v>1</v>
      </c>
      <c r="L19" s="40"/>
      <c r="M19" s="36"/>
      <c r="N19" s="41"/>
      <c r="O19" s="36" t="s">
        <v>4</v>
      </c>
      <c r="P19" s="2">
        <f>F19*I19*K19</f>
        <v>0</v>
      </c>
      <c r="Q19" s="35"/>
      <c r="AP19" s="225">
        <f>Tariffe_U1!F10</f>
        <v>5.9743700000000004</v>
      </c>
      <c r="AQ19" s="225">
        <f>Tariffe_U2!F10</f>
        <v>1.7353000000000001</v>
      </c>
    </row>
    <row r="20" spans="2:43" ht="12.75" customHeight="1" x14ac:dyDescent="0.25">
      <c r="B20" s="28"/>
      <c r="C20" s="36"/>
      <c r="D20" s="37"/>
      <c r="E20" s="36"/>
      <c r="F20" s="36"/>
      <c r="G20" s="36"/>
      <c r="H20" s="36"/>
      <c r="I20" s="36"/>
      <c r="J20" s="36"/>
      <c r="K20" s="36"/>
      <c r="L20" s="36"/>
      <c r="M20" s="36"/>
      <c r="N20" s="36"/>
      <c r="O20" s="36"/>
      <c r="P20" s="29"/>
      <c r="Q20" s="35"/>
      <c r="AP20" s="225">
        <f>Tariffe_U1!F11</f>
        <v>0.35119</v>
      </c>
      <c r="AQ20" s="225">
        <f>Tariffe_U2!F11</f>
        <v>0.28147</v>
      </c>
    </row>
    <row r="21" spans="2:43" ht="12.75" customHeight="1" x14ac:dyDescent="0.25">
      <c r="B21" s="28"/>
      <c r="C21" s="36"/>
      <c r="D21" s="37"/>
      <c r="E21" s="36"/>
      <c r="F21" s="43" t="s">
        <v>9</v>
      </c>
      <c r="G21" s="45"/>
      <c r="H21" s="44"/>
      <c r="I21" s="44" t="s">
        <v>10</v>
      </c>
      <c r="J21" s="44"/>
      <c r="K21" s="44" t="s">
        <v>11</v>
      </c>
      <c r="L21" s="45"/>
      <c r="M21" s="45"/>
      <c r="N21" s="45"/>
      <c r="O21" s="36"/>
      <c r="P21" s="29"/>
      <c r="Q21" s="46"/>
      <c r="AP21" s="226" t="str">
        <f>Tariffe_U1!I4</f>
        <v>Produttivi</v>
      </c>
      <c r="AQ21" s="225" t="str">
        <f>Tariffe_U2!I4</f>
        <v>Produttive</v>
      </c>
    </row>
    <row r="22" spans="2:43" ht="12.75" customHeight="1" x14ac:dyDescent="0.25">
      <c r="B22" s="28"/>
      <c r="C22" s="36"/>
      <c r="D22" s="37"/>
      <c r="E22" s="36"/>
      <c r="F22" s="38" t="s">
        <v>1</v>
      </c>
      <c r="G22" s="36"/>
      <c r="H22" s="38"/>
      <c r="I22" s="38" t="s">
        <v>2</v>
      </c>
      <c r="J22" s="38"/>
      <c r="K22" s="38"/>
      <c r="L22" s="36"/>
      <c r="M22" s="36"/>
      <c r="N22" s="36"/>
      <c r="O22" s="36"/>
      <c r="P22" s="29"/>
      <c r="Q22" s="46"/>
      <c r="AP22" s="225">
        <f>Tariffe_U1!I5</f>
        <v>11.9488</v>
      </c>
      <c r="AQ22" s="225">
        <f>Tariffe_U2!I5</f>
        <v>3.4705400000000002</v>
      </c>
    </row>
    <row r="23" spans="2:43" ht="15" customHeight="1" x14ac:dyDescent="0.25">
      <c r="B23" s="28"/>
      <c r="C23" s="36"/>
      <c r="D23" s="39" t="s">
        <v>6</v>
      </c>
      <c r="E23" s="36" t="s">
        <v>4</v>
      </c>
      <c r="F23" s="1">
        <v>0</v>
      </c>
      <c r="G23" s="36" t="s">
        <v>5</v>
      </c>
      <c r="H23" s="142"/>
      <c r="I23" s="231"/>
      <c r="J23" s="36" t="s">
        <v>5</v>
      </c>
      <c r="K23" s="1">
        <v>1</v>
      </c>
      <c r="L23" s="40"/>
      <c r="M23" s="36"/>
      <c r="N23" s="41"/>
      <c r="O23" s="36" t="s">
        <v>4</v>
      </c>
      <c r="P23" s="2">
        <f>F23*I23*K23</f>
        <v>0</v>
      </c>
      <c r="Q23" s="46"/>
      <c r="AP23" s="225">
        <f>Tariffe_U1!I6</f>
        <v>5.9744000000000002</v>
      </c>
      <c r="AQ23" s="225">
        <f>Tariffe_U2!I6</f>
        <v>1.7352700000000001</v>
      </c>
    </row>
    <row r="24" spans="2:43" ht="12.75" customHeight="1" x14ac:dyDescent="0.25">
      <c r="B24" s="28"/>
      <c r="C24" s="36"/>
      <c r="D24" s="37"/>
      <c r="E24" s="36"/>
      <c r="F24" s="36"/>
      <c r="G24" s="36"/>
      <c r="H24" s="36"/>
      <c r="I24" s="36"/>
      <c r="J24" s="36"/>
      <c r="K24" s="36"/>
      <c r="L24" s="36"/>
      <c r="M24" s="36"/>
      <c r="N24" s="36"/>
      <c r="O24" s="36"/>
      <c r="P24" s="29"/>
      <c r="Q24" s="46"/>
      <c r="AP24" s="225">
        <f>Tariffe_U1!I7</f>
        <v>9.5622000000000007</v>
      </c>
      <c r="AQ24" s="225">
        <f>Tariffe_U2!I7</f>
        <v>2.78267</v>
      </c>
    </row>
    <row r="25" spans="2:43" ht="15" customHeight="1" x14ac:dyDescent="0.25">
      <c r="B25" s="28"/>
      <c r="C25" s="36"/>
      <c r="D25" s="47"/>
      <c r="E25" s="48"/>
      <c r="F25" s="48"/>
      <c r="G25" s="48"/>
      <c r="H25" s="48"/>
      <c r="I25" s="48"/>
      <c r="J25" s="48"/>
      <c r="K25" s="48"/>
      <c r="L25" s="48"/>
      <c r="M25" s="48"/>
      <c r="N25" s="49" t="s">
        <v>7</v>
      </c>
      <c r="O25" s="49"/>
      <c r="P25" s="50">
        <f>P19+P23</f>
        <v>0</v>
      </c>
      <c r="Q25" s="46"/>
      <c r="AP25" s="226" t="str">
        <f>Tariffe_U1!L4</f>
        <v>Residenziali</v>
      </c>
      <c r="AQ25" s="225" t="str">
        <f>Tariffe_U2!L4</f>
        <v>Residenziali</v>
      </c>
    </row>
    <row r="26" spans="2:43" ht="12.75" customHeight="1" x14ac:dyDescent="0.25">
      <c r="B26" s="28"/>
      <c r="C26" s="36"/>
      <c r="D26" s="36"/>
      <c r="E26" s="36"/>
      <c r="F26" s="36"/>
      <c r="G26" s="36"/>
      <c r="H26" s="36"/>
      <c r="I26" s="36"/>
      <c r="J26" s="36"/>
      <c r="K26" s="36"/>
      <c r="L26" s="36"/>
      <c r="M26" s="36"/>
      <c r="N26" s="36"/>
      <c r="O26" s="36"/>
      <c r="P26" s="36"/>
      <c r="Q26" s="46"/>
      <c r="AP26" s="225">
        <f>Tariffe_U1!L5</f>
        <v>35.143459999999997</v>
      </c>
      <c r="AQ26" s="225">
        <f>Tariffe_U2!L5</f>
        <v>56.229529999999997</v>
      </c>
    </row>
    <row r="27" spans="2:43" ht="12.75" customHeight="1" x14ac:dyDescent="0.25">
      <c r="B27" s="28"/>
      <c r="C27" s="36"/>
      <c r="D27" s="30"/>
      <c r="E27" s="31"/>
      <c r="F27" s="32" t="s">
        <v>9</v>
      </c>
      <c r="G27" s="33"/>
      <c r="H27" s="32" t="s">
        <v>12</v>
      </c>
      <c r="I27" s="32" t="s">
        <v>10</v>
      </c>
      <c r="J27" s="32"/>
      <c r="K27" s="32" t="s">
        <v>11</v>
      </c>
      <c r="L27" s="33"/>
      <c r="M27" s="33"/>
      <c r="N27" s="33"/>
      <c r="O27" s="31"/>
      <c r="P27" s="34"/>
      <c r="Q27" s="35"/>
      <c r="AP27" s="225">
        <f>Tariffe_U1!L6</f>
        <v>35.143459999999997</v>
      </c>
      <c r="AQ27" s="225">
        <f>Tariffe_U2!L6</f>
        <v>56.229529999999997</v>
      </c>
    </row>
    <row r="28" spans="2:43" ht="12.75" customHeight="1" x14ac:dyDescent="0.25">
      <c r="B28" s="28"/>
      <c r="C28" s="36"/>
      <c r="D28" s="37"/>
      <c r="E28" s="36"/>
      <c r="F28" s="38" t="s">
        <v>1</v>
      </c>
      <c r="G28" s="36"/>
      <c r="H28" s="38"/>
      <c r="I28" s="38" t="s">
        <v>2</v>
      </c>
      <c r="J28" s="38"/>
      <c r="K28" s="38"/>
      <c r="L28" s="36"/>
      <c r="M28" s="36"/>
      <c r="N28" s="36"/>
      <c r="O28" s="36"/>
      <c r="P28" s="29"/>
      <c r="Q28" s="35"/>
      <c r="AP28" s="225">
        <f>Tariffe_U1!L7</f>
        <v>35.143459999999997</v>
      </c>
      <c r="AQ28" s="225">
        <f>Tariffe_U2!L7</f>
        <v>56.229529999999997</v>
      </c>
    </row>
    <row r="29" spans="2:43" ht="15" customHeight="1" x14ac:dyDescent="0.25">
      <c r="B29" s="28"/>
      <c r="C29" s="36"/>
      <c r="D29" s="39" t="s">
        <v>3</v>
      </c>
      <c r="E29" s="36" t="s">
        <v>4</v>
      </c>
      <c r="F29" s="1">
        <v>0</v>
      </c>
      <c r="G29" s="36" t="s">
        <v>5</v>
      </c>
      <c r="H29" s="142"/>
      <c r="I29" s="231"/>
      <c r="J29" s="36" t="s">
        <v>5</v>
      </c>
      <c r="K29" s="1">
        <v>1</v>
      </c>
      <c r="L29" s="40"/>
      <c r="M29" s="36"/>
      <c r="N29" s="41"/>
      <c r="O29" s="36" t="s">
        <v>4</v>
      </c>
      <c r="P29" s="2">
        <f>F29*I29*K29</f>
        <v>0</v>
      </c>
      <c r="Q29" s="35"/>
      <c r="AP29" s="225">
        <f>Tariffe_U1!L8</f>
        <v>35.143459999999997</v>
      </c>
      <c r="AQ29" s="225">
        <f>Tariffe_U2!L8</f>
        <v>56.229529999999997</v>
      </c>
    </row>
    <row r="30" spans="2:43" ht="12.75" customHeight="1" x14ac:dyDescent="0.25">
      <c r="B30" s="28"/>
      <c r="C30" s="36"/>
      <c r="D30" s="37"/>
      <c r="E30" s="36"/>
      <c r="F30" s="36"/>
      <c r="G30" s="36"/>
      <c r="H30" s="36"/>
      <c r="I30" s="36"/>
      <c r="J30" s="36"/>
      <c r="K30" s="36"/>
      <c r="L30" s="36"/>
      <c r="M30" s="36"/>
      <c r="N30" s="36"/>
      <c r="O30" s="36"/>
      <c r="P30" s="29"/>
      <c r="Q30" s="35"/>
      <c r="AP30" s="225">
        <f>Tariffe_U1!L9</f>
        <v>28.11477</v>
      </c>
      <c r="AQ30" s="225">
        <f>Tariffe_U2!L9</f>
        <v>44.983620000000002</v>
      </c>
    </row>
    <row r="31" spans="2:43" ht="12.75" customHeight="1" x14ac:dyDescent="0.25">
      <c r="B31" s="28"/>
      <c r="C31" s="36"/>
      <c r="D31" s="37"/>
      <c r="E31" s="36"/>
      <c r="F31" s="43" t="s">
        <v>9</v>
      </c>
      <c r="G31" s="51"/>
      <c r="H31" s="44"/>
      <c r="I31" s="44" t="s">
        <v>10</v>
      </c>
      <c r="J31" s="44"/>
      <c r="K31" s="44" t="s">
        <v>11</v>
      </c>
      <c r="L31" s="45"/>
      <c r="M31" s="45"/>
      <c r="N31" s="45"/>
      <c r="O31" s="36"/>
      <c r="P31" s="29"/>
      <c r="Q31" s="46"/>
      <c r="AP31" s="225">
        <f>Tariffe_U1!L10</f>
        <v>7.0286900000000001</v>
      </c>
      <c r="AQ31" s="225">
        <f>Tariffe_U2!L10</f>
        <v>11.24591</v>
      </c>
    </row>
    <row r="32" spans="2:43" ht="12.75" customHeight="1" x14ac:dyDescent="0.25">
      <c r="B32" s="28"/>
      <c r="C32" s="36"/>
      <c r="D32" s="37"/>
      <c r="E32" s="36"/>
      <c r="F32" s="38" t="s">
        <v>1</v>
      </c>
      <c r="G32" s="36"/>
      <c r="H32" s="38"/>
      <c r="I32" s="38" t="s">
        <v>2</v>
      </c>
      <c r="J32" s="38"/>
      <c r="K32" s="38"/>
      <c r="L32" s="36"/>
      <c r="M32" s="36"/>
      <c r="N32" s="36"/>
      <c r="O32" s="36"/>
      <c r="P32" s="29"/>
      <c r="Q32" s="46"/>
      <c r="AP32" s="225">
        <f>Tariffe_U1!L11</f>
        <v>21.086069999999999</v>
      </c>
      <c r="AQ32" s="225">
        <f>Tariffe_U2!L11</f>
        <v>33.737720000000003</v>
      </c>
    </row>
    <row r="33" spans="2:43" ht="15" customHeight="1" x14ac:dyDescent="0.25">
      <c r="B33" s="28"/>
      <c r="C33" s="36"/>
      <c r="D33" s="39" t="s">
        <v>6</v>
      </c>
      <c r="E33" s="36" t="s">
        <v>4</v>
      </c>
      <c r="F33" s="1">
        <v>0</v>
      </c>
      <c r="G33" s="36" t="s">
        <v>5</v>
      </c>
      <c r="H33" s="142"/>
      <c r="I33" s="231"/>
      <c r="J33" s="36" t="s">
        <v>5</v>
      </c>
      <c r="K33" s="1">
        <v>1</v>
      </c>
      <c r="L33" s="40"/>
      <c r="M33" s="36"/>
      <c r="N33" s="41"/>
      <c r="O33" s="36" t="s">
        <v>4</v>
      </c>
      <c r="P33" s="2">
        <f>F33*I33*K33</f>
        <v>0</v>
      </c>
      <c r="Q33" s="46"/>
      <c r="AP33" s="226" t="str">
        <f>Tariffe_U1!O4</f>
        <v>Agricole</v>
      </c>
      <c r="AQ33" s="225" t="str">
        <f>Tariffe_U2!O4</f>
        <v>Agricole</v>
      </c>
    </row>
    <row r="34" spans="2:43" ht="12.75" customHeight="1" x14ac:dyDescent="0.25">
      <c r="B34" s="28"/>
      <c r="C34" s="36"/>
      <c r="D34" s="37"/>
      <c r="E34" s="36"/>
      <c r="F34" s="36"/>
      <c r="G34" s="36"/>
      <c r="H34" s="36"/>
      <c r="I34" s="36"/>
      <c r="J34" s="36"/>
      <c r="K34" s="36"/>
      <c r="L34" s="36"/>
      <c r="M34" s="36"/>
      <c r="N34" s="36"/>
      <c r="O34" s="36"/>
      <c r="P34" s="29"/>
      <c r="Q34" s="46"/>
      <c r="AP34" s="225">
        <f>Tariffe_U1!O5</f>
        <v>11.9488</v>
      </c>
      <c r="AQ34" s="225">
        <f>Tariffe_U2!O5</f>
        <v>3.4702199999999999</v>
      </c>
    </row>
    <row r="35" spans="2:43" ht="15" customHeight="1" x14ac:dyDescent="0.25">
      <c r="B35" s="28"/>
      <c r="C35" s="36"/>
      <c r="D35" s="47"/>
      <c r="E35" s="48"/>
      <c r="F35" s="48"/>
      <c r="G35" s="48"/>
      <c r="H35" s="48"/>
      <c r="I35" s="48"/>
      <c r="J35" s="48"/>
      <c r="K35" s="48"/>
      <c r="L35" s="48"/>
      <c r="M35" s="48"/>
      <c r="N35" s="49" t="s">
        <v>7</v>
      </c>
      <c r="O35" s="49"/>
      <c r="P35" s="50">
        <f>P29+P33</f>
        <v>0</v>
      </c>
      <c r="Q35" s="46"/>
      <c r="AP35" s="225">
        <f>Tariffe_U1!O6</f>
        <v>9.5622000000000007</v>
      </c>
      <c r="AQ35" s="225">
        <f>Tariffe_U2!O6</f>
        <v>2.78267</v>
      </c>
    </row>
    <row r="36" spans="2:43" ht="12.75" customHeight="1" x14ac:dyDescent="0.25">
      <c r="B36" s="28"/>
      <c r="C36" s="36"/>
      <c r="D36" s="36"/>
      <c r="E36" s="36"/>
      <c r="F36" s="36"/>
      <c r="G36" s="36"/>
      <c r="H36" s="36"/>
      <c r="I36" s="36"/>
      <c r="J36" s="36"/>
      <c r="K36" s="36"/>
      <c r="L36" s="36"/>
      <c r="M36" s="36"/>
      <c r="N36" s="36"/>
      <c r="O36" s="36"/>
      <c r="P36" s="36"/>
      <c r="Q36" s="46"/>
      <c r="AP36" s="225">
        <f>Tariffe_U1!O7</f>
        <v>5.9743700000000004</v>
      </c>
      <c r="AQ36" s="225">
        <f>Tariffe_U2!O7</f>
        <v>1.7353000000000001</v>
      </c>
    </row>
    <row r="37" spans="2:43" ht="15" customHeight="1" x14ac:dyDescent="0.25">
      <c r="B37" s="28"/>
      <c r="C37" s="36"/>
      <c r="D37" s="145" t="s">
        <v>227</v>
      </c>
      <c r="E37" s="36"/>
      <c r="F37" s="36"/>
      <c r="G37" s="36"/>
      <c r="H37" s="36"/>
      <c r="I37" s="36"/>
      <c r="J37" s="36"/>
      <c r="K37" s="36"/>
      <c r="L37" s="36"/>
      <c r="M37" s="36"/>
      <c r="N37" s="45" t="s">
        <v>8</v>
      </c>
      <c r="O37" s="45"/>
      <c r="P37" s="52">
        <f>P35+P25+P15</f>
        <v>0</v>
      </c>
      <c r="Q37" s="46"/>
      <c r="AP37" s="226" t="str">
        <f>Tariffe_U1!R4</f>
        <v>Direzionali</v>
      </c>
      <c r="AQ37" s="225" t="str">
        <f>Tariffe_U2!R4</f>
        <v>Direzionali</v>
      </c>
    </row>
    <row r="38" spans="2:43" ht="12.75" customHeight="1" thickBot="1" x14ac:dyDescent="0.3">
      <c r="B38" s="53"/>
      <c r="C38" s="54"/>
      <c r="D38" s="54"/>
      <c r="E38" s="54"/>
      <c r="F38" s="54"/>
      <c r="G38" s="54"/>
      <c r="H38" s="54"/>
      <c r="I38" s="54"/>
      <c r="J38" s="54"/>
      <c r="K38" s="54"/>
      <c r="L38" s="54"/>
      <c r="M38" s="54"/>
      <c r="N38" s="54"/>
      <c r="O38" s="54"/>
      <c r="P38" s="54"/>
      <c r="Q38" s="55"/>
      <c r="AP38" s="225">
        <f>Tariffe_U1!R5</f>
        <v>35.143680000000003</v>
      </c>
      <c r="AQ38" s="225">
        <f>Tariffe_U2!R5</f>
        <v>56.229329999999997</v>
      </c>
    </row>
    <row r="39" spans="2:43" ht="12.75" customHeight="1" x14ac:dyDescent="0.25">
      <c r="B39" s="300" t="s">
        <v>235</v>
      </c>
      <c r="C39" s="301"/>
      <c r="D39" s="301"/>
      <c r="E39" s="301"/>
      <c r="F39" s="301"/>
      <c r="G39" s="301"/>
      <c r="H39" s="301"/>
      <c r="I39" s="301"/>
      <c r="J39" s="301"/>
      <c r="K39" s="301"/>
      <c r="L39" s="301"/>
      <c r="M39" s="301"/>
      <c r="N39" s="301"/>
      <c r="O39" s="301"/>
      <c r="P39" s="302"/>
      <c r="Q39" s="306" t="s">
        <v>216</v>
      </c>
      <c r="AP39" s="225">
        <f>Tariffe_U1!R6</f>
        <v>11.94875</v>
      </c>
      <c r="AQ39" s="225">
        <f>Tariffe_U2!R6</f>
        <v>3.4700700000000002</v>
      </c>
    </row>
    <row r="40" spans="2:43" ht="12.75" customHeight="1" x14ac:dyDescent="0.25">
      <c r="B40" s="303"/>
      <c r="C40" s="304"/>
      <c r="D40" s="304"/>
      <c r="E40" s="304"/>
      <c r="F40" s="304"/>
      <c r="G40" s="304"/>
      <c r="H40" s="304"/>
      <c r="I40" s="304"/>
      <c r="J40" s="304"/>
      <c r="K40" s="304"/>
      <c r="L40" s="304"/>
      <c r="M40" s="304"/>
      <c r="N40" s="304"/>
      <c r="O40" s="304"/>
      <c r="P40" s="305"/>
      <c r="Q40" s="307"/>
      <c r="AP40" s="225">
        <f>Tariffe_U1!R7</f>
        <v>35.143680000000003</v>
      </c>
      <c r="AQ40" s="225">
        <f>Tariffe_U2!R7</f>
        <v>56.229329999999997</v>
      </c>
    </row>
    <row r="41" spans="2:43" ht="12.75" customHeight="1" x14ac:dyDescent="0.25">
      <c r="B41" s="309" t="s">
        <v>49</v>
      </c>
      <c r="C41" s="310"/>
      <c r="D41" s="310"/>
      <c r="E41" s="310"/>
      <c r="F41" s="310"/>
      <c r="G41" s="310"/>
      <c r="H41" s="310"/>
      <c r="I41" s="310"/>
      <c r="J41" s="310"/>
      <c r="K41" s="310"/>
      <c r="L41" s="310"/>
      <c r="M41" s="310"/>
      <c r="N41" s="310"/>
      <c r="O41" s="310"/>
      <c r="P41" s="311"/>
      <c r="Q41" s="307"/>
      <c r="AP41" s="225">
        <f>Tariffe_U1!R8</f>
        <v>9.5622000000000007</v>
      </c>
      <c r="AQ41" s="225">
        <f>Tariffe_U2!R8</f>
        <v>2.78267</v>
      </c>
    </row>
    <row r="42" spans="2:43" ht="12.75" customHeight="1" thickBot="1" x14ac:dyDescent="0.3">
      <c r="B42" s="312"/>
      <c r="C42" s="313"/>
      <c r="D42" s="313"/>
      <c r="E42" s="313"/>
      <c r="F42" s="313"/>
      <c r="G42" s="313"/>
      <c r="H42" s="313"/>
      <c r="I42" s="313"/>
      <c r="J42" s="313"/>
      <c r="K42" s="313"/>
      <c r="L42" s="313"/>
      <c r="M42" s="313"/>
      <c r="N42" s="313"/>
      <c r="O42" s="313"/>
      <c r="P42" s="314"/>
      <c r="Q42" s="308"/>
      <c r="AP42" s="225">
        <f>Tariffe_U1!R9</f>
        <v>14.05747</v>
      </c>
      <c r="AQ42" s="225">
        <f>Tariffe_U2!R9</f>
        <v>22.49173</v>
      </c>
    </row>
    <row r="43" spans="2:43" ht="12.75" customHeight="1" x14ac:dyDescent="0.25">
      <c r="B43" s="25"/>
      <c r="C43" s="26"/>
      <c r="D43" s="26"/>
      <c r="E43" s="26"/>
      <c r="F43" s="26"/>
      <c r="G43" s="26"/>
      <c r="H43" s="26"/>
      <c r="I43" s="26"/>
      <c r="J43" s="26"/>
      <c r="K43" s="26"/>
      <c r="L43" s="26"/>
      <c r="M43" s="26"/>
      <c r="N43" s="26"/>
      <c r="O43" s="26"/>
      <c r="P43" s="26"/>
      <c r="Q43" s="27"/>
      <c r="AP43" s="225">
        <f>Tariffe_U1!R10</f>
        <v>5.9743700000000004</v>
      </c>
      <c r="AQ43" s="225">
        <f>Tariffe_U2!R10</f>
        <v>1.7353000000000001</v>
      </c>
    </row>
    <row r="44" spans="2:43" ht="12.75" customHeight="1" x14ac:dyDescent="0.25">
      <c r="B44" s="28"/>
      <c r="C44" s="36"/>
      <c r="D44" s="30"/>
      <c r="E44" s="31"/>
      <c r="F44" s="32" t="s">
        <v>9</v>
      </c>
      <c r="G44" s="32"/>
      <c r="H44" s="32" t="s">
        <v>10</v>
      </c>
      <c r="I44" s="32"/>
      <c r="J44" s="32" t="s">
        <v>52</v>
      </c>
      <c r="K44" s="32"/>
      <c r="L44" s="32" t="s">
        <v>244</v>
      </c>
      <c r="M44" s="33"/>
      <c r="N44" s="33"/>
      <c r="O44" s="31"/>
      <c r="P44" s="34"/>
      <c r="Q44" s="46"/>
      <c r="T44" s="220" t="s">
        <v>167</v>
      </c>
      <c r="AP44" s="225">
        <f>Tariffe_U1!R11</f>
        <v>0.35119</v>
      </c>
      <c r="AQ44" s="225">
        <f>Tariffe_U2!R11</f>
        <v>0.28147</v>
      </c>
    </row>
    <row r="45" spans="2:43" ht="12.75" customHeight="1" x14ac:dyDescent="0.25">
      <c r="B45" s="28"/>
      <c r="C45" s="36"/>
      <c r="D45" s="37"/>
      <c r="E45" s="36"/>
      <c r="F45" s="38" t="s">
        <v>1</v>
      </c>
      <c r="G45" s="38"/>
      <c r="H45" s="38" t="s">
        <v>2</v>
      </c>
      <c r="I45" s="38"/>
      <c r="J45" s="38"/>
      <c r="K45" s="38"/>
      <c r="L45" s="38"/>
      <c r="M45" s="36"/>
      <c r="N45" s="36"/>
      <c r="O45" s="36"/>
      <c r="P45" s="29"/>
      <c r="Q45" s="46"/>
    </row>
    <row r="46" spans="2:43" ht="15" customHeight="1" x14ac:dyDescent="0.25">
      <c r="B46" s="28"/>
      <c r="C46" s="36"/>
      <c r="D46" s="39" t="s">
        <v>22</v>
      </c>
      <c r="E46" s="36" t="s">
        <v>4</v>
      </c>
      <c r="F46" s="1">
        <v>0</v>
      </c>
      <c r="G46" s="36" t="s">
        <v>5</v>
      </c>
      <c r="H46" s="1">
        <v>0</v>
      </c>
      <c r="I46" s="36" t="s">
        <v>5</v>
      </c>
      <c r="J46" s="1">
        <v>1</v>
      </c>
      <c r="K46" s="36" t="s">
        <v>5</v>
      </c>
      <c r="L46" s="1"/>
      <c r="M46" s="36"/>
      <c r="N46" s="41"/>
      <c r="O46" s="36" t="s">
        <v>4</v>
      </c>
      <c r="P46" s="2">
        <f>F46*H46*J46*L46</f>
        <v>0</v>
      </c>
      <c r="Q46" s="46"/>
      <c r="AD46" s="220" t="s">
        <v>171</v>
      </c>
      <c r="AN46" s="225" t="s">
        <v>242</v>
      </c>
    </row>
    <row r="47" spans="2:43" ht="12.75" customHeight="1" x14ac:dyDescent="0.25">
      <c r="B47" s="28"/>
      <c r="C47" s="36"/>
      <c r="D47" s="37"/>
      <c r="E47" s="36"/>
      <c r="F47" s="36"/>
      <c r="G47" s="36"/>
      <c r="H47" s="36"/>
      <c r="I47" s="36"/>
      <c r="J47" s="36"/>
      <c r="K47" s="36"/>
      <c r="L47" s="36"/>
      <c r="M47" s="36"/>
      <c r="N47" s="36"/>
      <c r="O47" s="36"/>
      <c r="P47" s="29"/>
      <c r="Q47" s="46"/>
      <c r="AN47" s="225">
        <v>1</v>
      </c>
      <c r="AP47" s="58" t="s">
        <v>188</v>
      </c>
    </row>
    <row r="48" spans="2:43" ht="12.75" customHeight="1" x14ac:dyDescent="0.25">
      <c r="B48" s="28"/>
      <c r="C48" s="36"/>
      <c r="D48" s="37"/>
      <c r="E48" s="36"/>
      <c r="F48" s="44" t="s">
        <v>9</v>
      </c>
      <c r="G48" s="44"/>
      <c r="H48" s="44" t="s">
        <v>10</v>
      </c>
      <c r="I48" s="44"/>
      <c r="J48" s="44" t="s">
        <v>52</v>
      </c>
      <c r="K48" s="44"/>
      <c r="L48" s="44" t="s">
        <v>244</v>
      </c>
      <c r="M48" s="45"/>
      <c r="N48" s="45"/>
      <c r="O48" s="36"/>
      <c r="P48" s="29"/>
      <c r="Q48" s="46"/>
      <c r="AN48" s="225" t="s">
        <v>243</v>
      </c>
      <c r="AP48" s="58">
        <v>1.2</v>
      </c>
    </row>
    <row r="49" spans="2:42" ht="12.75" customHeight="1" x14ac:dyDescent="0.25">
      <c r="B49" s="28"/>
      <c r="C49" s="36"/>
      <c r="D49" s="37"/>
      <c r="E49" s="36"/>
      <c r="F49" s="38" t="s">
        <v>1</v>
      </c>
      <c r="G49" s="38"/>
      <c r="H49" s="38" t="s">
        <v>2</v>
      </c>
      <c r="I49" s="38"/>
      <c r="J49" s="38"/>
      <c r="K49" s="38"/>
      <c r="L49" s="38"/>
      <c r="M49" s="36"/>
      <c r="N49" s="36"/>
      <c r="O49" s="36"/>
      <c r="P49" s="29"/>
      <c r="Q49" s="46"/>
      <c r="AN49" s="225">
        <v>0.5</v>
      </c>
      <c r="AP49" s="58">
        <v>1.2</v>
      </c>
    </row>
    <row r="50" spans="2:42" ht="15" customHeight="1" x14ac:dyDescent="0.25">
      <c r="B50" s="28"/>
      <c r="C50" s="36"/>
      <c r="D50" s="39" t="s">
        <v>50</v>
      </c>
      <c r="E50" s="36" t="s">
        <v>4</v>
      </c>
      <c r="F50" s="1">
        <v>0</v>
      </c>
      <c r="G50" s="36" t="s">
        <v>5</v>
      </c>
      <c r="H50" s="1">
        <v>0</v>
      </c>
      <c r="I50" s="36" t="s">
        <v>5</v>
      </c>
      <c r="J50" s="1">
        <v>1</v>
      </c>
      <c r="K50" s="36" t="s">
        <v>5</v>
      </c>
      <c r="L50" s="1"/>
      <c r="M50" s="36"/>
      <c r="N50" s="41"/>
      <c r="O50" s="36" t="s">
        <v>4</v>
      </c>
      <c r="P50" s="2">
        <f>F50*H50*J50*L50</f>
        <v>0</v>
      </c>
      <c r="Q50" s="46"/>
      <c r="AP50" s="58">
        <v>1</v>
      </c>
    </row>
    <row r="51" spans="2:42" ht="12.75" customHeight="1" x14ac:dyDescent="0.25">
      <c r="B51" s="28"/>
      <c r="C51" s="36"/>
      <c r="D51" s="37"/>
      <c r="E51" s="36"/>
      <c r="F51" s="56" t="s">
        <v>168</v>
      </c>
      <c r="G51" s="36"/>
      <c r="H51" s="36"/>
      <c r="I51" s="36"/>
      <c r="J51" s="36"/>
      <c r="K51" s="36"/>
      <c r="L51" s="36"/>
      <c r="M51" s="36"/>
      <c r="N51" s="36"/>
      <c r="O51" s="36"/>
      <c r="P51" s="29"/>
      <c r="Q51" s="46"/>
      <c r="AP51" s="58">
        <v>1.1000000000000001</v>
      </c>
    </row>
    <row r="52" spans="2:42" ht="15" customHeight="1" x14ac:dyDescent="0.25">
      <c r="B52" s="28"/>
      <c r="C52" s="36"/>
      <c r="D52" s="47"/>
      <c r="E52" s="48"/>
      <c r="F52" s="48"/>
      <c r="G52" s="48"/>
      <c r="H52" s="48"/>
      <c r="I52" s="48"/>
      <c r="J52" s="48"/>
      <c r="K52" s="48"/>
      <c r="L52" s="48"/>
      <c r="M52" s="48"/>
      <c r="N52" s="49"/>
      <c r="O52" s="49"/>
      <c r="P52" s="50">
        <f>P46+P50</f>
        <v>0</v>
      </c>
      <c r="Q52" s="46"/>
      <c r="AP52" s="58" t="s">
        <v>189</v>
      </c>
    </row>
    <row r="53" spans="2:42" ht="12.75" customHeight="1" x14ac:dyDescent="0.25">
      <c r="B53" s="28"/>
      <c r="C53" s="36"/>
      <c r="D53" s="36"/>
      <c r="E53" s="36"/>
      <c r="F53" s="36"/>
      <c r="G53" s="36"/>
      <c r="H53" s="36"/>
      <c r="I53" s="36"/>
      <c r="J53" s="36"/>
      <c r="K53" s="36"/>
      <c r="L53" s="36"/>
      <c r="M53" s="36"/>
      <c r="N53" s="36"/>
      <c r="O53" s="36"/>
      <c r="P53" s="36"/>
      <c r="Q53" s="46"/>
      <c r="AP53" s="58">
        <v>1.5</v>
      </c>
    </row>
    <row r="54" spans="2:42" ht="12.75" customHeight="1" x14ac:dyDescent="0.25">
      <c r="B54" s="28"/>
      <c r="C54" s="36"/>
      <c r="D54" s="30"/>
      <c r="E54" s="31"/>
      <c r="F54" s="32" t="s">
        <v>9</v>
      </c>
      <c r="G54" s="32"/>
      <c r="H54" s="32" t="s">
        <v>10</v>
      </c>
      <c r="I54" s="32"/>
      <c r="J54" s="32" t="s">
        <v>52</v>
      </c>
      <c r="K54" s="32"/>
      <c r="L54" s="32" t="s">
        <v>244</v>
      </c>
      <c r="M54" s="33"/>
      <c r="N54" s="33"/>
      <c r="O54" s="31"/>
      <c r="P54" s="34"/>
      <c r="Q54" s="46"/>
      <c r="AP54" s="58">
        <v>1.5</v>
      </c>
    </row>
    <row r="55" spans="2:42" ht="12.75" customHeight="1" x14ac:dyDescent="0.25">
      <c r="B55" s="28"/>
      <c r="C55" s="36"/>
      <c r="D55" s="37"/>
      <c r="E55" s="36"/>
      <c r="F55" s="38" t="s">
        <v>1</v>
      </c>
      <c r="G55" s="38"/>
      <c r="H55" s="38" t="s">
        <v>2</v>
      </c>
      <c r="I55" s="38"/>
      <c r="J55" s="38"/>
      <c r="K55" s="38"/>
      <c r="L55" s="38"/>
      <c r="M55" s="36"/>
      <c r="N55" s="36"/>
      <c r="O55" s="36"/>
      <c r="P55" s="29"/>
      <c r="Q55" s="46"/>
      <c r="AP55" s="58">
        <v>1.2</v>
      </c>
    </row>
    <row r="56" spans="2:42" ht="15" customHeight="1" x14ac:dyDescent="0.25">
      <c r="B56" s="28"/>
      <c r="C56" s="36"/>
      <c r="D56" s="39" t="s">
        <v>22</v>
      </c>
      <c r="E56" s="36" t="s">
        <v>4</v>
      </c>
      <c r="F56" s="1">
        <v>0</v>
      </c>
      <c r="G56" s="36" t="s">
        <v>5</v>
      </c>
      <c r="H56" s="1">
        <v>0</v>
      </c>
      <c r="I56" s="36" t="s">
        <v>5</v>
      </c>
      <c r="J56" s="1">
        <v>1</v>
      </c>
      <c r="K56" s="36" t="s">
        <v>5</v>
      </c>
      <c r="L56" s="1"/>
      <c r="M56" s="36"/>
      <c r="N56" s="41"/>
      <c r="O56" s="36" t="s">
        <v>4</v>
      </c>
      <c r="P56" s="2">
        <f>F56*H56*J56*L56</f>
        <v>0</v>
      </c>
      <c r="Q56" s="46"/>
      <c r="AP56" s="58">
        <v>1.2</v>
      </c>
    </row>
    <row r="57" spans="2:42" ht="12.75" customHeight="1" x14ac:dyDescent="0.25">
      <c r="B57" s="28"/>
      <c r="C57" s="36"/>
      <c r="D57" s="37"/>
      <c r="E57" s="36"/>
      <c r="F57" s="36"/>
      <c r="G57" s="36"/>
      <c r="H57" s="36"/>
      <c r="I57" s="36"/>
      <c r="J57" s="36"/>
      <c r="K57" s="36"/>
      <c r="L57" s="36"/>
      <c r="M57" s="36"/>
      <c r="N57" s="36"/>
      <c r="O57" s="36"/>
      <c r="P57" s="29"/>
      <c r="Q57" s="46"/>
      <c r="AP57" s="58" t="s">
        <v>190</v>
      </c>
    </row>
    <row r="58" spans="2:42" ht="12.75" customHeight="1" x14ac:dyDescent="0.25">
      <c r="B58" s="28"/>
      <c r="C58" s="36"/>
      <c r="D58" s="37"/>
      <c r="E58" s="36"/>
      <c r="F58" s="44" t="s">
        <v>9</v>
      </c>
      <c r="G58" s="44"/>
      <c r="H58" s="44" t="s">
        <v>10</v>
      </c>
      <c r="I58" s="44"/>
      <c r="J58" s="44" t="s">
        <v>52</v>
      </c>
      <c r="K58" s="44"/>
      <c r="L58" s="44" t="s">
        <v>244</v>
      </c>
      <c r="M58" s="45"/>
      <c r="N58" s="45"/>
      <c r="O58" s="36"/>
      <c r="P58" s="29"/>
      <c r="Q58" s="46"/>
      <c r="AP58" s="58">
        <v>1.2</v>
      </c>
    </row>
    <row r="59" spans="2:42" ht="12.75" customHeight="1" x14ac:dyDescent="0.25">
      <c r="B59" s="28"/>
      <c r="C59" s="36"/>
      <c r="D59" s="37"/>
      <c r="E59" s="36"/>
      <c r="F59" s="38" t="s">
        <v>1</v>
      </c>
      <c r="G59" s="38"/>
      <c r="H59" s="38" t="s">
        <v>2</v>
      </c>
      <c r="I59" s="38"/>
      <c r="J59" s="38"/>
      <c r="K59" s="38"/>
      <c r="L59" s="38"/>
      <c r="M59" s="36"/>
      <c r="N59" s="36"/>
      <c r="O59" s="36"/>
      <c r="P59" s="29"/>
      <c r="Q59" s="46"/>
      <c r="AP59" s="58">
        <v>1.1000000000000001</v>
      </c>
    </row>
    <row r="60" spans="2:42" ht="15" customHeight="1" x14ac:dyDescent="0.25">
      <c r="B60" s="28"/>
      <c r="C60" s="36"/>
      <c r="D60" s="39" t="s">
        <v>50</v>
      </c>
      <c r="E60" s="36" t="s">
        <v>4</v>
      </c>
      <c r="F60" s="1">
        <v>0</v>
      </c>
      <c r="G60" s="36" t="s">
        <v>5</v>
      </c>
      <c r="H60" s="1">
        <v>0</v>
      </c>
      <c r="I60" s="36" t="s">
        <v>5</v>
      </c>
      <c r="J60" s="1">
        <v>1</v>
      </c>
      <c r="K60" s="36" t="s">
        <v>5</v>
      </c>
      <c r="L60" s="1"/>
      <c r="M60" s="36"/>
      <c r="N60" s="41"/>
      <c r="O60" s="36" t="s">
        <v>4</v>
      </c>
      <c r="P60" s="2">
        <f>F60*H60*J60*L60</f>
        <v>0</v>
      </c>
      <c r="Q60" s="46"/>
      <c r="AP60" s="58">
        <v>1.1000000000000001</v>
      </c>
    </row>
    <row r="61" spans="2:42" ht="12.75" customHeight="1" x14ac:dyDescent="0.25">
      <c r="B61" s="28"/>
      <c r="C61" s="36"/>
      <c r="D61" s="37"/>
      <c r="E61" s="36"/>
      <c r="F61" s="56" t="s">
        <v>168</v>
      </c>
      <c r="G61" s="36"/>
      <c r="H61" s="36"/>
      <c r="I61" s="36"/>
      <c r="J61" s="36"/>
      <c r="K61" s="36"/>
      <c r="L61" s="36"/>
      <c r="M61" s="36"/>
      <c r="N61" s="36"/>
      <c r="O61" s="36"/>
      <c r="P61" s="29"/>
      <c r="Q61" s="46"/>
      <c r="AP61" s="58">
        <v>1.1000000000000001</v>
      </c>
    </row>
    <row r="62" spans="2:42" ht="15" customHeight="1" x14ac:dyDescent="0.25">
      <c r="B62" s="28"/>
      <c r="C62" s="36"/>
      <c r="D62" s="47"/>
      <c r="E62" s="48"/>
      <c r="F62" s="48"/>
      <c r="G62" s="48"/>
      <c r="H62" s="48"/>
      <c r="I62" s="48"/>
      <c r="J62" s="48"/>
      <c r="K62" s="48"/>
      <c r="L62" s="48"/>
      <c r="M62" s="48"/>
      <c r="N62" s="49"/>
      <c r="O62" s="49"/>
      <c r="P62" s="50">
        <f>P56+P60</f>
        <v>0</v>
      </c>
      <c r="Q62" s="46"/>
    </row>
    <row r="63" spans="2:42" ht="12.75" customHeight="1" x14ac:dyDescent="0.25">
      <c r="B63" s="28"/>
      <c r="C63" s="36"/>
      <c r="D63" s="36"/>
      <c r="E63" s="36"/>
      <c r="F63" s="36"/>
      <c r="G63" s="36"/>
      <c r="H63" s="36"/>
      <c r="I63" s="36"/>
      <c r="J63" s="36"/>
      <c r="K63" s="36"/>
      <c r="L63" s="36"/>
      <c r="M63" s="36"/>
      <c r="N63" s="36"/>
      <c r="O63" s="36"/>
      <c r="P63" s="36"/>
      <c r="Q63" s="46"/>
    </row>
    <row r="64" spans="2:42" ht="12.75" customHeight="1" x14ac:dyDescent="0.25">
      <c r="B64" s="28"/>
      <c r="C64" s="36"/>
      <c r="D64" s="30"/>
      <c r="E64" s="31"/>
      <c r="F64" s="33" t="s">
        <v>9</v>
      </c>
      <c r="G64" s="33"/>
      <c r="H64" s="33" t="s">
        <v>10</v>
      </c>
      <c r="I64" s="33"/>
      <c r="J64" s="33" t="s">
        <v>212</v>
      </c>
      <c r="K64" s="33"/>
      <c r="L64" s="32" t="s">
        <v>244</v>
      </c>
      <c r="M64" s="33"/>
      <c r="N64" s="33"/>
      <c r="O64" s="31"/>
      <c r="P64" s="34"/>
      <c r="Q64" s="46"/>
    </row>
    <row r="65" spans="2:40" ht="12.75" customHeight="1" x14ac:dyDescent="0.25">
      <c r="B65" s="28"/>
      <c r="C65" s="36"/>
      <c r="D65" s="37"/>
      <c r="E65" s="36"/>
      <c r="F65" s="36" t="s">
        <v>1</v>
      </c>
      <c r="G65" s="36"/>
      <c r="H65" s="36" t="s">
        <v>2</v>
      </c>
      <c r="I65" s="36"/>
      <c r="J65" s="36"/>
      <c r="K65" s="36"/>
      <c r="L65" s="36"/>
      <c r="M65" s="36"/>
      <c r="N65" s="36"/>
      <c r="O65" s="36"/>
      <c r="P65" s="29"/>
      <c r="Q65" s="46"/>
    </row>
    <row r="66" spans="2:40" ht="15" customHeight="1" x14ac:dyDescent="0.25">
      <c r="B66" s="28"/>
      <c r="C66" s="36"/>
      <c r="D66" s="39" t="s">
        <v>22</v>
      </c>
      <c r="E66" s="36" t="s">
        <v>4</v>
      </c>
      <c r="F66" s="1">
        <v>0</v>
      </c>
      <c r="G66" s="36" t="s">
        <v>5</v>
      </c>
      <c r="H66" s="1">
        <v>0</v>
      </c>
      <c r="I66" s="36" t="s">
        <v>5</v>
      </c>
      <c r="J66" s="1">
        <v>1</v>
      </c>
      <c r="K66" s="36" t="s">
        <v>5</v>
      </c>
      <c r="L66" s="1"/>
      <c r="M66" s="36"/>
      <c r="N66" s="41"/>
      <c r="O66" s="36" t="s">
        <v>4</v>
      </c>
      <c r="P66" s="2">
        <f>F66*H66*J66*L66</f>
        <v>0</v>
      </c>
      <c r="Q66" s="46"/>
    </row>
    <row r="67" spans="2:40" ht="12.75" customHeight="1" x14ac:dyDescent="0.25">
      <c r="B67" s="28"/>
      <c r="C67" s="36"/>
      <c r="D67" s="37"/>
      <c r="E67" s="36"/>
      <c r="F67" s="36"/>
      <c r="G67" s="36"/>
      <c r="H67" s="36"/>
      <c r="I67" s="36"/>
      <c r="J67" s="36"/>
      <c r="K67" s="36"/>
      <c r="L67" s="36"/>
      <c r="M67" s="36"/>
      <c r="N67" s="36"/>
      <c r="O67" s="36"/>
      <c r="P67" s="29"/>
      <c r="Q67" s="46"/>
    </row>
    <row r="68" spans="2:40" ht="12.75" customHeight="1" x14ac:dyDescent="0.25">
      <c r="B68" s="28"/>
      <c r="C68" s="36"/>
      <c r="D68" s="37"/>
      <c r="E68" s="36"/>
      <c r="F68" s="51" t="s">
        <v>9</v>
      </c>
      <c r="G68" s="51"/>
      <c r="H68" s="51" t="s">
        <v>10</v>
      </c>
      <c r="I68" s="51"/>
      <c r="J68" s="51" t="s">
        <v>212</v>
      </c>
      <c r="K68" s="51"/>
      <c r="L68" s="44" t="s">
        <v>244</v>
      </c>
      <c r="M68" s="45"/>
      <c r="N68" s="45"/>
      <c r="O68" s="36"/>
      <c r="P68" s="29"/>
      <c r="Q68" s="46"/>
    </row>
    <row r="69" spans="2:40" ht="12.75" customHeight="1" x14ac:dyDescent="0.25">
      <c r="B69" s="28"/>
      <c r="C69" s="36"/>
      <c r="D69" s="37"/>
      <c r="E69" s="36"/>
      <c r="F69" s="36" t="s">
        <v>1</v>
      </c>
      <c r="G69" s="36"/>
      <c r="H69" s="36" t="s">
        <v>2</v>
      </c>
      <c r="I69" s="36"/>
      <c r="J69" s="36"/>
      <c r="K69" s="36"/>
      <c r="L69" s="36"/>
      <c r="M69" s="36"/>
      <c r="N69" s="36"/>
      <c r="O69" s="36"/>
      <c r="P69" s="29"/>
      <c r="Q69" s="46"/>
    </row>
    <row r="70" spans="2:40" ht="15" customHeight="1" x14ac:dyDescent="0.25">
      <c r="B70" s="28"/>
      <c r="C70" s="36"/>
      <c r="D70" s="39" t="s">
        <v>50</v>
      </c>
      <c r="E70" s="36" t="s">
        <v>4</v>
      </c>
      <c r="F70" s="1">
        <v>0</v>
      </c>
      <c r="G70" s="36" t="s">
        <v>5</v>
      </c>
      <c r="H70" s="1">
        <v>0</v>
      </c>
      <c r="I70" s="36" t="s">
        <v>5</v>
      </c>
      <c r="J70" s="1">
        <v>1</v>
      </c>
      <c r="K70" s="36" t="s">
        <v>5</v>
      </c>
      <c r="L70" s="1"/>
      <c r="M70" s="36"/>
      <c r="N70" s="41"/>
      <c r="O70" s="36" t="s">
        <v>4</v>
      </c>
      <c r="P70" s="2">
        <f>F70*H70*J70*L70</f>
        <v>0</v>
      </c>
      <c r="Q70" s="46"/>
      <c r="S70" s="57" t="s">
        <v>165</v>
      </c>
    </row>
    <row r="71" spans="2:40" ht="12.75" customHeight="1" x14ac:dyDescent="0.25">
      <c r="B71" s="28"/>
      <c r="C71" s="36"/>
      <c r="D71" s="37"/>
      <c r="E71" s="36"/>
      <c r="F71" s="56" t="s">
        <v>168</v>
      </c>
      <c r="G71" s="36"/>
      <c r="H71" s="36"/>
      <c r="I71" s="36"/>
      <c r="J71" s="36"/>
      <c r="K71" s="36"/>
      <c r="L71" s="36"/>
      <c r="M71" s="36"/>
      <c r="N71" s="36"/>
      <c r="O71" s="36"/>
      <c r="P71" s="29"/>
      <c r="Q71" s="46"/>
    </row>
    <row r="72" spans="2:40" ht="15" customHeight="1" x14ac:dyDescent="0.25">
      <c r="B72" s="28"/>
      <c r="C72" s="36"/>
      <c r="D72" s="47"/>
      <c r="E72" s="48"/>
      <c r="F72" s="48"/>
      <c r="G72" s="48"/>
      <c r="H72" s="48"/>
      <c r="I72" s="48"/>
      <c r="J72" s="48"/>
      <c r="K72" s="48"/>
      <c r="L72" s="48"/>
      <c r="M72" s="48"/>
      <c r="N72" s="49"/>
      <c r="O72" s="49"/>
      <c r="P72" s="50">
        <f>P66+P70</f>
        <v>0</v>
      </c>
      <c r="Q72" s="46"/>
    </row>
    <row r="73" spans="2:40" ht="12.75" customHeight="1" x14ac:dyDescent="0.25">
      <c r="B73" s="28"/>
      <c r="C73" s="36"/>
      <c r="D73" s="36"/>
      <c r="E73" s="36"/>
      <c r="F73" s="36"/>
      <c r="G73" s="36"/>
      <c r="H73" s="36"/>
      <c r="I73" s="36"/>
      <c r="J73" s="36"/>
      <c r="K73" s="36"/>
      <c r="L73" s="36"/>
      <c r="M73" s="36"/>
      <c r="N73" s="36"/>
      <c r="O73" s="36"/>
      <c r="P73" s="36"/>
      <c r="Q73" s="46"/>
      <c r="AD73" s="220" t="s">
        <v>170</v>
      </c>
    </row>
    <row r="74" spans="2:40" ht="15" customHeight="1" x14ac:dyDescent="0.25">
      <c r="B74" s="28"/>
      <c r="C74" s="36"/>
      <c r="D74" s="145" t="s">
        <v>233</v>
      </c>
      <c r="E74" s="36"/>
      <c r="F74" s="36"/>
      <c r="G74" s="36"/>
      <c r="H74" s="36"/>
      <c r="I74" s="36"/>
      <c r="J74" s="36"/>
      <c r="K74" s="36"/>
      <c r="L74" s="36"/>
      <c r="M74" s="36"/>
      <c r="N74" s="45" t="s">
        <v>51</v>
      </c>
      <c r="O74" s="45"/>
      <c r="P74" s="52">
        <f>P72+P62+P52</f>
        <v>0</v>
      </c>
      <c r="Q74" s="46"/>
      <c r="S74" s="24" t="s">
        <v>176</v>
      </c>
    </row>
    <row r="75" spans="2:40" ht="12.75" customHeight="1" thickBot="1" x14ac:dyDescent="0.3">
      <c r="B75" s="53"/>
      <c r="C75" s="54"/>
      <c r="D75" s="54"/>
      <c r="E75" s="54"/>
      <c r="F75" s="54"/>
      <c r="G75" s="54"/>
      <c r="H75" s="54"/>
      <c r="I75" s="54"/>
      <c r="J75" s="54"/>
      <c r="K75" s="54"/>
      <c r="L75" s="54"/>
      <c r="M75" s="54"/>
      <c r="N75" s="54"/>
      <c r="O75" s="54"/>
      <c r="P75" s="54"/>
      <c r="Q75" s="55"/>
    </row>
    <row r="76" spans="2:40" ht="12.75" customHeight="1" x14ac:dyDescent="0.25">
      <c r="B76" s="267" t="s">
        <v>235</v>
      </c>
      <c r="C76" s="268"/>
      <c r="D76" s="268"/>
      <c r="E76" s="268"/>
      <c r="F76" s="268"/>
      <c r="G76" s="268"/>
      <c r="H76" s="268"/>
      <c r="I76" s="268"/>
      <c r="J76" s="268"/>
      <c r="K76" s="268"/>
      <c r="L76" s="268"/>
      <c r="M76" s="268"/>
      <c r="N76" s="268"/>
      <c r="O76" s="268"/>
      <c r="P76" s="269"/>
      <c r="Q76" s="273" t="s">
        <v>217</v>
      </c>
      <c r="T76" s="220" t="s">
        <v>165</v>
      </c>
    </row>
    <row r="77" spans="2:40" ht="12.75" customHeight="1" x14ac:dyDescent="0.25">
      <c r="B77" s="270"/>
      <c r="C77" s="271"/>
      <c r="D77" s="271"/>
      <c r="E77" s="271"/>
      <c r="F77" s="271"/>
      <c r="G77" s="271"/>
      <c r="H77" s="271"/>
      <c r="I77" s="271"/>
      <c r="J77" s="271"/>
      <c r="K77" s="271"/>
      <c r="L77" s="271"/>
      <c r="M77" s="271"/>
      <c r="N77" s="271"/>
      <c r="O77" s="271"/>
      <c r="P77" s="272"/>
      <c r="Q77" s="274"/>
    </row>
    <row r="78" spans="2:40" ht="12.75" customHeight="1" x14ac:dyDescent="0.25">
      <c r="B78" s="276" t="s">
        <v>128</v>
      </c>
      <c r="C78" s="277"/>
      <c r="D78" s="277"/>
      <c r="E78" s="277"/>
      <c r="F78" s="277"/>
      <c r="G78" s="277"/>
      <c r="H78" s="277"/>
      <c r="I78" s="277"/>
      <c r="J78" s="277"/>
      <c r="K78" s="277"/>
      <c r="L78" s="277"/>
      <c r="M78" s="277"/>
      <c r="N78" s="277"/>
      <c r="O78" s="277"/>
      <c r="P78" s="278"/>
      <c r="Q78" s="274"/>
    </row>
    <row r="79" spans="2:40" ht="12.75" customHeight="1" thickBot="1" x14ac:dyDescent="0.3">
      <c r="B79" s="279"/>
      <c r="C79" s="280"/>
      <c r="D79" s="280"/>
      <c r="E79" s="280"/>
      <c r="F79" s="280"/>
      <c r="G79" s="280"/>
      <c r="H79" s="280"/>
      <c r="I79" s="280"/>
      <c r="J79" s="280"/>
      <c r="K79" s="280"/>
      <c r="L79" s="280"/>
      <c r="M79" s="280"/>
      <c r="N79" s="280"/>
      <c r="O79" s="280"/>
      <c r="P79" s="281"/>
      <c r="Q79" s="275"/>
      <c r="AN79" s="58" t="s">
        <v>179</v>
      </c>
    </row>
    <row r="80" spans="2:40" ht="12.75" customHeight="1" x14ac:dyDescent="0.25">
      <c r="B80" s="25"/>
      <c r="C80" s="26"/>
      <c r="D80" s="26"/>
      <c r="E80" s="26"/>
      <c r="F80" s="26"/>
      <c r="G80" s="26"/>
      <c r="H80" s="26"/>
      <c r="I80" s="26"/>
      <c r="J80" s="26"/>
      <c r="K80" s="26"/>
      <c r="L80" s="26"/>
      <c r="M80" s="26"/>
      <c r="N80" s="26"/>
      <c r="O80" s="26"/>
      <c r="P80" s="26"/>
      <c r="Q80" s="27"/>
      <c r="AN80" s="58">
        <v>5</v>
      </c>
    </row>
    <row r="81" spans="2:40" ht="12.75" customHeight="1" x14ac:dyDescent="0.25">
      <c r="B81" s="28"/>
      <c r="C81" s="36"/>
      <c r="D81" s="59"/>
      <c r="E81" s="60"/>
      <c r="F81" s="60"/>
      <c r="G81" s="60"/>
      <c r="H81" s="61" t="s">
        <v>181</v>
      </c>
      <c r="I81" s="61"/>
      <c r="J81" s="61"/>
      <c r="K81" s="60"/>
      <c r="L81" s="60"/>
      <c r="M81" s="60"/>
      <c r="N81" s="60"/>
      <c r="O81" s="60"/>
      <c r="P81" s="62"/>
      <c r="Q81" s="46"/>
      <c r="T81" s="220" t="s">
        <v>225</v>
      </c>
      <c r="AD81" s="220" t="s">
        <v>172</v>
      </c>
      <c r="AN81" s="58">
        <v>5.65</v>
      </c>
    </row>
    <row r="82" spans="2:40" ht="12.75" customHeight="1" x14ac:dyDescent="0.25">
      <c r="B82" s="28"/>
      <c r="C82" s="36"/>
      <c r="D82" s="63"/>
      <c r="E82" s="64"/>
      <c r="F82" s="64"/>
      <c r="G82" s="64"/>
      <c r="H82" s="64"/>
      <c r="I82" s="64"/>
      <c r="J82" s="64"/>
      <c r="K82" s="64"/>
      <c r="L82" s="64"/>
      <c r="M82" s="64"/>
      <c r="N82" s="64"/>
      <c r="O82" s="64"/>
      <c r="P82" s="65"/>
      <c r="Q82" s="46"/>
      <c r="AN82" s="58">
        <v>6</v>
      </c>
    </row>
    <row r="83" spans="2:40" ht="12.75" customHeight="1" x14ac:dyDescent="0.25">
      <c r="B83" s="28"/>
      <c r="C83" s="36"/>
      <c r="D83" s="37"/>
      <c r="E83" s="42"/>
      <c r="F83" s="44" t="s">
        <v>180</v>
      </c>
      <c r="G83" s="44"/>
      <c r="H83" s="284" t="s">
        <v>173</v>
      </c>
      <c r="I83" s="284"/>
      <c r="J83" s="51"/>
      <c r="K83" s="64"/>
      <c r="L83" s="64"/>
      <c r="M83" s="51"/>
      <c r="N83" s="51"/>
      <c r="O83" s="42"/>
      <c r="P83" s="29"/>
      <c r="Q83" s="46"/>
      <c r="AN83" s="58">
        <v>6.75</v>
      </c>
    </row>
    <row r="84" spans="2:40" ht="12.75" customHeight="1" x14ac:dyDescent="0.25">
      <c r="B84" s="28"/>
      <c r="C84" s="36"/>
      <c r="D84" s="37"/>
      <c r="E84" s="42"/>
      <c r="F84" s="66" t="s">
        <v>131</v>
      </c>
      <c r="G84" s="66"/>
      <c r="H84" s="66"/>
      <c r="I84" s="66"/>
      <c r="J84" s="42"/>
      <c r="K84" s="64"/>
      <c r="L84" s="64"/>
      <c r="M84" s="42"/>
      <c r="N84" s="42"/>
      <c r="O84" s="42"/>
      <c r="P84" s="29"/>
      <c r="Q84" s="46"/>
      <c r="AN84" s="58">
        <v>7.2</v>
      </c>
    </row>
    <row r="85" spans="2:40" ht="15" customHeight="1" x14ac:dyDescent="0.25">
      <c r="B85" s="28"/>
      <c r="C85" s="36"/>
      <c r="D85" s="39" t="s">
        <v>129</v>
      </c>
      <c r="E85" s="42" t="s">
        <v>4</v>
      </c>
      <c r="F85" s="20">
        <v>0</v>
      </c>
      <c r="G85" s="42" t="s">
        <v>5</v>
      </c>
      <c r="H85" s="283"/>
      <c r="I85" s="283"/>
      <c r="J85" s="42"/>
      <c r="K85" s="64"/>
      <c r="L85" s="64"/>
      <c r="M85" s="42"/>
      <c r="N85" s="67"/>
      <c r="O85" s="42" t="s">
        <v>4</v>
      </c>
      <c r="P85" s="2">
        <f>F85*H85/100</f>
        <v>0</v>
      </c>
      <c r="Q85" s="46"/>
      <c r="AN85" s="58">
        <v>8.1</v>
      </c>
    </row>
    <row r="86" spans="2:40" ht="12.75" customHeight="1" x14ac:dyDescent="0.25">
      <c r="B86" s="28"/>
      <c r="C86" s="36"/>
      <c r="D86" s="37"/>
      <c r="E86" s="42"/>
      <c r="F86" s="42"/>
      <c r="G86" s="42"/>
      <c r="H86" s="42"/>
      <c r="I86" s="42"/>
      <c r="J86" s="42"/>
      <c r="K86" s="64"/>
      <c r="L86" s="64"/>
      <c r="M86" s="42"/>
      <c r="N86" s="42"/>
      <c r="O86" s="42"/>
      <c r="P86" s="29"/>
      <c r="Q86" s="46"/>
      <c r="AN86" s="58" t="s">
        <v>245</v>
      </c>
    </row>
    <row r="87" spans="2:40" ht="12.75" customHeight="1" x14ac:dyDescent="0.25">
      <c r="B87" s="28"/>
      <c r="C87" s="36"/>
      <c r="D87" s="37"/>
      <c r="E87" s="42"/>
      <c r="F87" s="44" t="s">
        <v>130</v>
      </c>
      <c r="G87" s="44"/>
      <c r="H87" s="284" t="s">
        <v>173</v>
      </c>
      <c r="I87" s="284"/>
      <c r="J87" s="42"/>
      <c r="K87" s="64"/>
      <c r="L87" s="64"/>
      <c r="M87" s="51"/>
      <c r="N87" s="51"/>
      <c r="O87" s="42"/>
      <c r="P87" s="29"/>
      <c r="Q87" s="46"/>
      <c r="AN87" s="58">
        <v>10.199999999999999</v>
      </c>
    </row>
    <row r="88" spans="2:40" ht="12.75" customHeight="1" x14ac:dyDescent="0.25">
      <c r="B88" s="28"/>
      <c r="C88" s="36"/>
      <c r="D88" s="37"/>
      <c r="E88" s="42"/>
      <c r="F88" s="66" t="s">
        <v>131</v>
      </c>
      <c r="G88" s="66"/>
      <c r="H88" s="66"/>
      <c r="I88" s="66"/>
      <c r="J88" s="42"/>
      <c r="K88" s="64"/>
      <c r="L88" s="64"/>
      <c r="M88" s="42"/>
      <c r="N88" s="42"/>
      <c r="O88" s="42"/>
      <c r="P88" s="29"/>
      <c r="Q88" s="46"/>
      <c r="AN88" s="58">
        <v>12</v>
      </c>
    </row>
    <row r="89" spans="2:40" ht="15" customHeight="1" x14ac:dyDescent="0.25">
      <c r="B89" s="28"/>
      <c r="C89" s="36"/>
      <c r="D89" s="39" t="s">
        <v>129</v>
      </c>
      <c r="E89" s="42" t="s">
        <v>4</v>
      </c>
      <c r="F89" s="20">
        <v>0</v>
      </c>
      <c r="G89" s="42" t="s">
        <v>5</v>
      </c>
      <c r="H89" s="283"/>
      <c r="I89" s="283"/>
      <c r="J89" s="42"/>
      <c r="K89" s="64"/>
      <c r="L89" s="64"/>
      <c r="M89" s="42"/>
      <c r="N89" s="67"/>
      <c r="O89" s="42" t="s">
        <v>4</v>
      </c>
      <c r="P89" s="2">
        <f>F89*H89/100</f>
        <v>0</v>
      </c>
      <c r="Q89" s="46"/>
      <c r="AN89" s="58">
        <v>13.6</v>
      </c>
    </row>
    <row r="90" spans="2:40" ht="12.75" customHeight="1" x14ac:dyDescent="0.25">
      <c r="B90" s="28"/>
      <c r="C90" s="36"/>
      <c r="D90" s="37"/>
      <c r="E90" s="42"/>
      <c r="F90" s="42"/>
      <c r="G90" s="42"/>
      <c r="H90" s="42"/>
      <c r="I90" s="42"/>
      <c r="J90" s="42"/>
      <c r="K90" s="64"/>
      <c r="L90" s="64"/>
      <c r="M90" s="42"/>
      <c r="N90" s="42"/>
      <c r="O90" s="42"/>
      <c r="P90" s="29"/>
      <c r="Q90" s="46"/>
      <c r="AN90" s="58">
        <v>16</v>
      </c>
    </row>
    <row r="91" spans="2:40" ht="12.75" customHeight="1" x14ac:dyDescent="0.25">
      <c r="B91" s="28"/>
      <c r="C91" s="36"/>
      <c r="D91" s="37"/>
      <c r="E91" s="42"/>
      <c r="F91" s="44" t="s">
        <v>130</v>
      </c>
      <c r="G91" s="44"/>
      <c r="H91" s="284" t="s">
        <v>173</v>
      </c>
      <c r="I91" s="284"/>
      <c r="J91" s="42"/>
      <c r="K91" s="64"/>
      <c r="L91" s="64"/>
      <c r="M91" s="51"/>
      <c r="N91" s="51"/>
      <c r="O91" s="42"/>
      <c r="P91" s="29"/>
      <c r="Q91" s="46"/>
      <c r="AN91" s="58">
        <v>17</v>
      </c>
    </row>
    <row r="92" spans="2:40" ht="12.75" customHeight="1" x14ac:dyDescent="0.25">
      <c r="B92" s="28"/>
      <c r="C92" s="36"/>
      <c r="D92" s="37"/>
      <c r="E92" s="42"/>
      <c r="F92" s="66" t="s">
        <v>131</v>
      </c>
      <c r="G92" s="66"/>
      <c r="H92" s="66"/>
      <c r="I92" s="66"/>
      <c r="J92" s="42"/>
      <c r="K92" s="64"/>
      <c r="L92" s="64"/>
      <c r="M92" s="42"/>
      <c r="N92" s="42"/>
      <c r="O92" s="42"/>
      <c r="P92" s="29"/>
      <c r="Q92" s="46"/>
      <c r="AN92" s="58">
        <v>20</v>
      </c>
    </row>
    <row r="93" spans="2:40" ht="15" customHeight="1" x14ac:dyDescent="0.25">
      <c r="B93" s="28"/>
      <c r="C93" s="36"/>
      <c r="D93" s="39" t="s">
        <v>129</v>
      </c>
      <c r="E93" s="42" t="s">
        <v>4</v>
      </c>
      <c r="F93" s="20">
        <v>0</v>
      </c>
      <c r="G93" s="42" t="s">
        <v>5</v>
      </c>
      <c r="H93" s="283"/>
      <c r="I93" s="283"/>
      <c r="J93" s="42"/>
      <c r="K93" s="64"/>
      <c r="L93" s="64"/>
      <c r="M93" s="42"/>
      <c r="N93" s="67"/>
      <c r="O93" s="42" t="s">
        <v>4</v>
      </c>
      <c r="P93" s="2">
        <f>F93*H93/100</f>
        <v>0</v>
      </c>
      <c r="Q93" s="46"/>
      <c r="AN93" s="58" t="s">
        <v>246</v>
      </c>
    </row>
    <row r="94" spans="2:40" ht="12.75" customHeight="1" x14ac:dyDescent="0.25">
      <c r="B94" s="28"/>
      <c r="C94" s="36"/>
      <c r="D94" s="68"/>
      <c r="E94" s="69"/>
      <c r="F94" s="70"/>
      <c r="G94" s="69"/>
      <c r="H94" s="16"/>
      <c r="I94" s="69"/>
      <c r="J94" s="42"/>
      <c r="K94" s="64"/>
      <c r="L94" s="64"/>
      <c r="M94" s="42"/>
      <c r="N94" s="42"/>
      <c r="O94" s="42"/>
      <c r="P94" s="29"/>
      <c r="Q94" s="46"/>
      <c r="AN94" s="58">
        <v>5.5</v>
      </c>
    </row>
    <row r="95" spans="2:40" ht="12.75" customHeight="1" x14ac:dyDescent="0.25">
      <c r="B95" s="28"/>
      <c r="C95" s="36"/>
      <c r="D95" s="37"/>
      <c r="E95" s="42"/>
      <c r="F95" s="44" t="s">
        <v>130</v>
      </c>
      <c r="G95" s="44"/>
      <c r="H95" s="284" t="s">
        <v>173</v>
      </c>
      <c r="I95" s="284"/>
      <c r="J95" s="42"/>
      <c r="K95" s="64"/>
      <c r="L95" s="64"/>
      <c r="M95" s="51"/>
      <c r="N95" s="51"/>
      <c r="O95" s="42"/>
      <c r="P95" s="29"/>
      <c r="Q95" s="46"/>
      <c r="AD95" s="220" t="s">
        <v>177</v>
      </c>
      <c r="AN95" s="58">
        <v>6</v>
      </c>
    </row>
    <row r="96" spans="2:40" ht="12.75" customHeight="1" x14ac:dyDescent="0.25">
      <c r="B96" s="28"/>
      <c r="C96" s="36"/>
      <c r="D96" s="37"/>
      <c r="E96" s="42"/>
      <c r="F96" s="66" t="s">
        <v>131</v>
      </c>
      <c r="G96" s="66"/>
      <c r="H96" s="66"/>
      <c r="I96" s="66"/>
      <c r="J96" s="42"/>
      <c r="K96" s="64"/>
      <c r="L96" s="64"/>
      <c r="M96" s="42"/>
      <c r="N96" s="42"/>
      <c r="O96" s="42"/>
      <c r="P96" s="29"/>
      <c r="Q96" s="46"/>
      <c r="AD96" s="220" t="s">
        <v>178</v>
      </c>
      <c r="AN96" s="58">
        <v>7</v>
      </c>
    </row>
    <row r="97" spans="2:40" ht="15" customHeight="1" x14ac:dyDescent="0.25">
      <c r="B97" s="28"/>
      <c r="C97" s="36"/>
      <c r="D97" s="39" t="s">
        <v>129</v>
      </c>
      <c r="E97" s="42" t="s">
        <v>4</v>
      </c>
      <c r="F97" s="20">
        <v>0</v>
      </c>
      <c r="G97" s="42" t="s">
        <v>5</v>
      </c>
      <c r="H97" s="283"/>
      <c r="I97" s="283"/>
      <c r="J97" s="42"/>
      <c r="K97" s="64"/>
      <c r="L97" s="64"/>
      <c r="M97" s="42"/>
      <c r="N97" s="67"/>
      <c r="O97" s="42" t="s">
        <v>4</v>
      </c>
      <c r="P97" s="2">
        <f>F97*H97/100</f>
        <v>0</v>
      </c>
      <c r="Q97" s="46"/>
      <c r="AN97" s="58">
        <v>10</v>
      </c>
    </row>
    <row r="98" spans="2:40" ht="12.75" customHeight="1" x14ac:dyDescent="0.25">
      <c r="B98" s="28"/>
      <c r="C98" s="36"/>
      <c r="D98" s="68"/>
      <c r="E98" s="69"/>
      <c r="F98" s="69"/>
      <c r="G98" s="69"/>
      <c r="H98" s="69"/>
      <c r="I98" s="69"/>
      <c r="J98" s="69"/>
      <c r="K98" s="69"/>
      <c r="L98" s="69"/>
      <c r="M98" s="42"/>
      <c r="N98" s="42"/>
      <c r="O98" s="42"/>
      <c r="P98" s="29"/>
      <c r="Q98" s="46"/>
      <c r="AN98" s="58" t="s">
        <v>247</v>
      </c>
    </row>
    <row r="99" spans="2:40" ht="15" customHeight="1" x14ac:dyDescent="0.25">
      <c r="B99" s="28"/>
      <c r="C99" s="36"/>
      <c r="D99" s="71"/>
      <c r="E99" s="72"/>
      <c r="F99" s="72"/>
      <c r="G99" s="72"/>
      <c r="H99" s="72"/>
      <c r="I99" s="72"/>
      <c r="J99" s="73"/>
      <c r="K99" s="72"/>
      <c r="L99" s="72"/>
      <c r="M99" s="48"/>
      <c r="N99" s="48"/>
      <c r="O99" s="48"/>
      <c r="P99" s="50">
        <f>P85+P89+P93+P97</f>
        <v>0</v>
      </c>
      <c r="Q99" s="46"/>
      <c r="AN99" s="58">
        <v>2.75</v>
      </c>
    </row>
    <row r="100" spans="2:40" ht="12.75" customHeight="1" x14ac:dyDescent="0.25">
      <c r="B100" s="28"/>
      <c r="C100" s="36"/>
      <c r="D100" s="70"/>
      <c r="E100" s="69"/>
      <c r="F100" s="70"/>
      <c r="G100" s="69"/>
      <c r="H100" s="16"/>
      <c r="I100" s="16"/>
      <c r="J100" s="16"/>
      <c r="K100" s="69"/>
      <c r="L100" s="74"/>
      <c r="M100" s="36"/>
      <c r="N100" s="36"/>
      <c r="O100" s="36"/>
      <c r="P100" s="36"/>
      <c r="Q100" s="46"/>
      <c r="AN100" s="58">
        <v>3</v>
      </c>
    </row>
    <row r="101" spans="2:40" ht="12.75" customHeight="1" x14ac:dyDescent="0.25">
      <c r="B101" s="28"/>
      <c r="C101" s="36"/>
      <c r="D101" s="75"/>
      <c r="E101" s="76"/>
      <c r="F101" s="76"/>
      <c r="G101" s="76"/>
      <c r="H101" s="33" t="s">
        <v>182</v>
      </c>
      <c r="I101" s="33"/>
      <c r="J101" s="33"/>
      <c r="K101" s="76"/>
      <c r="L101" s="76"/>
      <c r="M101" s="31"/>
      <c r="N101" s="31"/>
      <c r="O101" s="31"/>
      <c r="P101" s="34"/>
      <c r="Q101" s="46"/>
      <c r="AN101" s="58">
        <v>3.5</v>
      </c>
    </row>
    <row r="102" spans="2:40" ht="12.75" customHeight="1" x14ac:dyDescent="0.25">
      <c r="B102" s="28"/>
      <c r="C102" s="36"/>
      <c r="D102" s="37"/>
      <c r="E102" s="69"/>
      <c r="F102" s="69"/>
      <c r="G102" s="69"/>
      <c r="H102" s="69"/>
      <c r="I102" s="69"/>
      <c r="J102" s="69"/>
      <c r="K102" s="42"/>
      <c r="L102" s="42"/>
      <c r="M102" s="42"/>
      <c r="N102" s="42"/>
      <c r="O102" s="42"/>
      <c r="P102" s="29"/>
      <c r="Q102" s="46"/>
      <c r="AN102" s="58">
        <v>5</v>
      </c>
    </row>
    <row r="103" spans="2:40" ht="15" customHeight="1" x14ac:dyDescent="0.25">
      <c r="B103" s="28"/>
      <c r="C103" s="36"/>
      <c r="D103" s="39"/>
      <c r="E103" s="282" t="s">
        <v>132</v>
      </c>
      <c r="F103" s="282"/>
      <c r="G103" s="282"/>
      <c r="H103" s="64"/>
      <c r="I103" s="64"/>
      <c r="J103" s="77"/>
      <c r="K103" s="77"/>
      <c r="L103" s="51"/>
      <c r="M103" s="42"/>
      <c r="N103" s="78"/>
      <c r="O103" s="79" t="s">
        <v>4</v>
      </c>
      <c r="P103" s="80">
        <f>'CC Tabellare'!K45</f>
        <v>0</v>
      </c>
      <c r="Q103" s="46"/>
    </row>
    <row r="104" spans="2:40" ht="12.75" customHeight="1" x14ac:dyDescent="0.25">
      <c r="B104" s="28"/>
      <c r="C104" s="36"/>
      <c r="D104" s="71"/>
      <c r="E104" s="72"/>
      <c r="F104" s="72"/>
      <c r="G104" s="72"/>
      <c r="H104" s="72"/>
      <c r="I104" s="72"/>
      <c r="J104" s="72"/>
      <c r="K104" s="72"/>
      <c r="L104" s="72"/>
      <c r="M104" s="48"/>
      <c r="N104" s="48"/>
      <c r="O104" s="48"/>
      <c r="P104" s="81"/>
      <c r="Q104" s="46"/>
    </row>
    <row r="105" spans="2:40" ht="12.75" customHeight="1" x14ac:dyDescent="0.25">
      <c r="B105" s="28"/>
      <c r="C105" s="36"/>
      <c r="D105" s="40"/>
      <c r="E105" s="40"/>
      <c r="F105" s="40"/>
      <c r="G105" s="40"/>
      <c r="H105" s="40"/>
      <c r="I105" s="40"/>
      <c r="J105" s="40"/>
      <c r="K105" s="40"/>
      <c r="L105" s="40"/>
      <c r="M105" s="40"/>
      <c r="N105" s="40"/>
      <c r="O105" s="40"/>
      <c r="P105" s="40"/>
      <c r="Q105" s="46"/>
    </row>
    <row r="106" spans="2:40" ht="15" customHeight="1" x14ac:dyDescent="0.25">
      <c r="B106" s="28"/>
      <c r="C106" s="36"/>
      <c r="D106" s="145" t="s">
        <v>234</v>
      </c>
      <c r="E106" s="69"/>
      <c r="F106" s="69"/>
      <c r="G106" s="69"/>
      <c r="H106" s="69"/>
      <c r="I106" s="69"/>
      <c r="J106" s="69"/>
      <c r="K106" s="69"/>
      <c r="L106" s="69"/>
      <c r="M106" s="36"/>
      <c r="N106" s="45" t="s">
        <v>133</v>
      </c>
      <c r="O106" s="45"/>
      <c r="P106" s="52">
        <f>P99+P103</f>
        <v>0</v>
      </c>
      <c r="Q106" s="46"/>
    </row>
    <row r="107" spans="2:40" ht="12.75" customHeight="1" thickBot="1" x14ac:dyDescent="0.3">
      <c r="B107" s="53"/>
      <c r="C107" s="54"/>
      <c r="D107" s="54"/>
      <c r="E107" s="54"/>
      <c r="F107" s="54"/>
      <c r="G107" s="54"/>
      <c r="H107" s="54"/>
      <c r="I107" s="54"/>
      <c r="J107" s="54"/>
      <c r="K107" s="54"/>
      <c r="L107" s="54"/>
      <c r="M107" s="54"/>
      <c r="N107" s="54"/>
      <c r="O107" s="54"/>
      <c r="P107" s="54"/>
      <c r="Q107" s="55"/>
    </row>
    <row r="108" spans="2:40" ht="12.75" customHeight="1" x14ac:dyDescent="0.25">
      <c r="B108" s="332" t="s">
        <v>235</v>
      </c>
      <c r="C108" s="333"/>
      <c r="D108" s="333"/>
      <c r="E108" s="333"/>
      <c r="F108" s="333"/>
      <c r="G108" s="333"/>
      <c r="H108" s="333"/>
      <c r="I108" s="333"/>
      <c r="J108" s="333"/>
      <c r="K108" s="333"/>
      <c r="L108" s="333"/>
      <c r="M108" s="333"/>
      <c r="N108" s="333"/>
      <c r="O108" s="333"/>
      <c r="P108" s="334"/>
      <c r="Q108" s="338" t="s">
        <v>218</v>
      </c>
    </row>
    <row r="109" spans="2:40" ht="12.75" customHeight="1" x14ac:dyDescent="0.25">
      <c r="B109" s="335"/>
      <c r="C109" s="336"/>
      <c r="D109" s="336"/>
      <c r="E109" s="336"/>
      <c r="F109" s="336"/>
      <c r="G109" s="336"/>
      <c r="H109" s="336"/>
      <c r="I109" s="336"/>
      <c r="J109" s="336"/>
      <c r="K109" s="336"/>
      <c r="L109" s="336"/>
      <c r="M109" s="336"/>
      <c r="N109" s="336"/>
      <c r="O109" s="336"/>
      <c r="P109" s="337"/>
      <c r="Q109" s="339"/>
    </row>
    <row r="110" spans="2:40" ht="12.75" customHeight="1" x14ac:dyDescent="0.25">
      <c r="B110" s="341" t="s">
        <v>224</v>
      </c>
      <c r="C110" s="342"/>
      <c r="D110" s="342"/>
      <c r="E110" s="342"/>
      <c r="F110" s="342"/>
      <c r="G110" s="342"/>
      <c r="H110" s="342"/>
      <c r="I110" s="342"/>
      <c r="J110" s="342"/>
      <c r="K110" s="342"/>
      <c r="L110" s="342"/>
      <c r="M110" s="342"/>
      <c r="N110" s="342"/>
      <c r="O110" s="342"/>
      <c r="P110" s="343"/>
      <c r="Q110" s="339"/>
    </row>
    <row r="111" spans="2:40" ht="12.75" customHeight="1" thickBot="1" x14ac:dyDescent="0.3">
      <c r="B111" s="344"/>
      <c r="C111" s="345"/>
      <c r="D111" s="345"/>
      <c r="E111" s="345"/>
      <c r="F111" s="345"/>
      <c r="G111" s="345"/>
      <c r="H111" s="345"/>
      <c r="I111" s="345"/>
      <c r="J111" s="345"/>
      <c r="K111" s="345"/>
      <c r="L111" s="345"/>
      <c r="M111" s="345"/>
      <c r="N111" s="345"/>
      <c r="O111" s="345"/>
      <c r="P111" s="346"/>
      <c r="Q111" s="340"/>
    </row>
    <row r="112" spans="2:40" ht="12.75" customHeight="1" x14ac:dyDescent="0.25">
      <c r="B112" s="25"/>
      <c r="C112" s="36"/>
      <c r="D112" s="36"/>
      <c r="E112" s="36"/>
      <c r="F112" s="36"/>
      <c r="G112" s="45"/>
      <c r="H112" s="36"/>
      <c r="I112" s="45"/>
      <c r="J112" s="45"/>
      <c r="K112" s="45"/>
      <c r="L112" s="45"/>
      <c r="M112" s="26"/>
      <c r="N112" s="26"/>
      <c r="O112" s="26"/>
      <c r="P112" s="82"/>
      <c r="Q112" s="83"/>
    </row>
    <row r="113" spans="2:29" ht="12.75" customHeight="1" x14ac:dyDescent="0.25">
      <c r="B113" s="28"/>
      <c r="C113" s="36"/>
      <c r="D113" s="36"/>
      <c r="E113" s="36"/>
      <c r="F113" s="43" t="s">
        <v>152</v>
      </c>
      <c r="G113" s="43"/>
      <c r="H113" s="43" t="s">
        <v>9</v>
      </c>
      <c r="I113" s="43"/>
      <c r="J113" s="43" t="s">
        <v>153</v>
      </c>
      <c r="K113" s="36"/>
      <c r="L113" s="45"/>
      <c r="M113" s="45"/>
      <c r="N113" s="84"/>
      <c r="O113" s="85"/>
      <c r="P113" s="86"/>
      <c r="Q113" s="87"/>
    </row>
    <row r="114" spans="2:29" ht="12.75" customHeight="1" x14ac:dyDescent="0.25">
      <c r="B114" s="28"/>
      <c r="C114" s="36"/>
      <c r="D114" s="36"/>
      <c r="E114" s="36"/>
      <c r="F114" s="38"/>
      <c r="G114" s="38"/>
      <c r="H114" s="38" t="s">
        <v>1</v>
      </c>
      <c r="I114" s="38"/>
      <c r="J114" s="38"/>
      <c r="K114" s="38"/>
      <c r="L114" s="38" t="s">
        <v>1</v>
      </c>
      <c r="M114" s="36"/>
      <c r="N114" s="97"/>
      <c r="O114" s="85"/>
      <c r="P114" s="45"/>
      <c r="Q114" s="87"/>
      <c r="S114" s="18"/>
    </row>
    <row r="115" spans="2:29" ht="12.75" customHeight="1" x14ac:dyDescent="0.25">
      <c r="B115" s="28"/>
      <c r="C115" s="36"/>
      <c r="D115" s="88" t="s">
        <v>54</v>
      </c>
      <c r="E115" s="36" t="s">
        <v>4</v>
      </c>
      <c r="F115" s="11" t="s">
        <v>55</v>
      </c>
      <c r="G115" s="36"/>
      <c r="H115" s="1">
        <v>0</v>
      </c>
      <c r="I115" s="36" t="s">
        <v>5</v>
      </c>
      <c r="J115" s="1">
        <v>0</v>
      </c>
      <c r="K115" s="36" t="s">
        <v>4</v>
      </c>
      <c r="L115" s="12">
        <f>H115*J115</f>
        <v>0</v>
      </c>
      <c r="M115" s="36"/>
      <c r="N115" s="89"/>
      <c r="O115" s="90"/>
      <c r="P115" s="36"/>
      <c r="Q115" s="46"/>
      <c r="S115" s="18"/>
    </row>
    <row r="116" spans="2:29" ht="15" customHeight="1" x14ac:dyDescent="0.25">
      <c r="B116" s="28"/>
      <c r="C116" s="36"/>
      <c r="D116" s="36"/>
      <c r="E116" s="36"/>
      <c r="F116" s="45"/>
      <c r="G116" s="45"/>
      <c r="H116" s="45"/>
      <c r="I116" s="45"/>
      <c r="J116" s="45"/>
      <c r="K116" s="45"/>
      <c r="L116" s="45"/>
      <c r="M116" s="36"/>
      <c r="N116" s="89"/>
      <c r="O116" s="90"/>
      <c r="P116" s="36"/>
      <c r="Q116" s="46"/>
      <c r="S116" s="18"/>
    </row>
    <row r="117" spans="2:29" ht="12.75" customHeight="1" x14ac:dyDescent="0.25">
      <c r="B117" s="28"/>
      <c r="C117" s="36"/>
      <c r="D117" s="88" t="s">
        <v>54</v>
      </c>
      <c r="E117" s="36" t="s">
        <v>4</v>
      </c>
      <c r="F117" s="11" t="s">
        <v>56</v>
      </c>
      <c r="G117" s="36"/>
      <c r="H117" s="1">
        <v>0</v>
      </c>
      <c r="I117" s="36" t="s">
        <v>5</v>
      </c>
      <c r="J117" s="1">
        <v>0</v>
      </c>
      <c r="K117" s="36" t="s">
        <v>4</v>
      </c>
      <c r="L117" s="12">
        <f>H117*J117</f>
        <v>0</v>
      </c>
      <c r="M117" s="45"/>
      <c r="N117" s="89"/>
      <c r="O117" s="90"/>
      <c r="P117" s="36"/>
      <c r="Q117" s="46"/>
      <c r="S117" s="18"/>
    </row>
    <row r="118" spans="2:29" ht="15" customHeight="1" x14ac:dyDescent="0.25">
      <c r="B118" s="28"/>
      <c r="C118" s="36"/>
      <c r="D118" s="36"/>
      <c r="E118" s="36"/>
      <c r="F118" s="36"/>
      <c r="G118" s="36"/>
      <c r="H118" s="36"/>
      <c r="I118" s="36"/>
      <c r="J118" s="36"/>
      <c r="K118" s="36"/>
      <c r="L118" s="36"/>
      <c r="M118" s="36"/>
      <c r="N118" s="36"/>
      <c r="O118" s="36"/>
      <c r="P118" s="36"/>
      <c r="Q118" s="46"/>
      <c r="S118" s="18" t="s">
        <v>55</v>
      </c>
      <c r="T118" s="220"/>
    </row>
    <row r="119" spans="2:29" ht="12.75" customHeight="1" x14ac:dyDescent="0.25">
      <c r="B119" s="28"/>
      <c r="C119" s="36"/>
      <c r="D119" s="36"/>
      <c r="E119" s="36"/>
      <c r="F119" s="36"/>
      <c r="G119" s="36"/>
      <c r="H119" s="36"/>
      <c r="I119" s="36"/>
      <c r="J119" s="88" t="s">
        <v>57</v>
      </c>
      <c r="K119" s="36" t="s">
        <v>4</v>
      </c>
      <c r="L119" s="91">
        <f>L115+L117</f>
        <v>0</v>
      </c>
      <c r="M119" s="36"/>
      <c r="N119" s="92" t="s">
        <v>58</v>
      </c>
      <c r="O119" s="36"/>
      <c r="P119" s="36"/>
      <c r="Q119" s="46"/>
      <c r="S119" s="18" t="s">
        <v>56</v>
      </c>
      <c r="T119" s="220" t="s">
        <v>174</v>
      </c>
    </row>
    <row r="120" spans="2:29" ht="15" customHeight="1" x14ac:dyDescent="0.25">
      <c r="B120" s="28"/>
      <c r="C120" s="36"/>
      <c r="D120" s="36"/>
      <c r="E120" s="36"/>
      <c r="F120" s="36"/>
      <c r="G120" s="36"/>
      <c r="H120" s="36"/>
      <c r="I120" s="36"/>
      <c r="J120" s="36"/>
      <c r="K120" s="36"/>
      <c r="L120" s="36"/>
      <c r="M120" s="36"/>
      <c r="O120" s="36"/>
      <c r="P120" s="36"/>
      <c r="Q120" s="46"/>
      <c r="S120" s="18" t="s">
        <v>134</v>
      </c>
      <c r="T120" s="220" t="s">
        <v>175</v>
      </c>
    </row>
    <row r="121" spans="2:29" ht="12.75" customHeight="1" x14ac:dyDescent="0.25">
      <c r="B121" s="28"/>
      <c r="C121" s="36"/>
      <c r="D121" s="36"/>
      <c r="E121" s="36"/>
      <c r="F121" s="92" t="s">
        <v>59</v>
      </c>
      <c r="G121" s="36"/>
      <c r="H121" s="36"/>
      <c r="I121" s="36"/>
      <c r="J121" s="36"/>
      <c r="K121" s="36"/>
      <c r="L121" s="13" t="s">
        <v>60</v>
      </c>
      <c r="M121" s="36"/>
      <c r="N121" s="97" t="s">
        <v>142</v>
      </c>
      <c r="O121" s="36"/>
      <c r="P121" s="36"/>
      <c r="Q121" s="46"/>
      <c r="S121" s="18" t="s">
        <v>135</v>
      </c>
    </row>
    <row r="122" spans="2:29" ht="15" customHeight="1" x14ac:dyDescent="0.25">
      <c r="B122" s="28"/>
      <c r="C122" s="36"/>
      <c r="D122" s="36"/>
      <c r="E122" s="36"/>
      <c r="F122" s="36"/>
      <c r="G122" s="36"/>
      <c r="H122" s="41"/>
      <c r="I122" s="36"/>
      <c r="J122" s="36"/>
      <c r="K122" s="36"/>
      <c r="L122" s="36"/>
      <c r="M122" s="36"/>
      <c r="N122" s="36"/>
      <c r="O122" s="36"/>
      <c r="P122" s="36"/>
      <c r="Q122" s="46"/>
      <c r="S122" s="18" t="s">
        <v>136</v>
      </c>
    </row>
    <row r="123" spans="2:29" ht="12.75" customHeight="1" x14ac:dyDescent="0.25">
      <c r="B123" s="28"/>
      <c r="C123" s="36"/>
      <c r="D123" s="36"/>
      <c r="E123" s="36"/>
      <c r="F123" s="43" t="s">
        <v>54</v>
      </c>
      <c r="G123" s="43"/>
      <c r="H123" s="43" t="s">
        <v>10</v>
      </c>
      <c r="I123" s="45"/>
      <c r="J123" s="36"/>
      <c r="K123" s="36"/>
      <c r="L123" s="36"/>
      <c r="M123" s="36"/>
      <c r="N123" s="146" t="s">
        <v>230</v>
      </c>
      <c r="O123" s="36"/>
      <c r="P123" s="36"/>
      <c r="Q123" s="46"/>
      <c r="S123" s="18" t="s">
        <v>137</v>
      </c>
    </row>
    <row r="124" spans="2:29" ht="12.75" customHeight="1" x14ac:dyDescent="0.25">
      <c r="B124" s="28"/>
      <c r="C124" s="36"/>
      <c r="D124" s="36"/>
      <c r="E124" s="36"/>
      <c r="F124" s="38" t="s">
        <v>1</v>
      </c>
      <c r="G124" s="38"/>
      <c r="H124" s="38" t="s">
        <v>2</v>
      </c>
      <c r="I124" s="36"/>
      <c r="J124" s="36"/>
      <c r="K124" s="36"/>
      <c r="L124" s="41"/>
      <c r="M124" s="36"/>
      <c r="N124" s="146" t="s">
        <v>231</v>
      </c>
      <c r="O124" s="36"/>
      <c r="P124" s="45"/>
      <c r="Q124" s="46"/>
      <c r="S124" s="18"/>
    </row>
    <row r="125" spans="2:29" ht="12.75" customHeight="1" x14ac:dyDescent="0.25">
      <c r="B125" s="28"/>
      <c r="C125" s="36"/>
      <c r="D125" s="45" t="s">
        <v>203</v>
      </c>
      <c r="E125" s="36" t="s">
        <v>4</v>
      </c>
      <c r="F125" s="41">
        <f>IF(L121="SI",L119,"0")</f>
        <v>0</v>
      </c>
      <c r="G125" s="36" t="s">
        <v>5</v>
      </c>
      <c r="H125" s="1">
        <v>0</v>
      </c>
      <c r="I125" s="36"/>
      <c r="J125" s="36"/>
      <c r="K125" s="36" t="s">
        <v>4</v>
      </c>
      <c r="L125" s="14">
        <f>F125*H125</f>
        <v>0</v>
      </c>
      <c r="M125" s="36"/>
      <c r="N125" s="146" t="s">
        <v>232</v>
      </c>
      <c r="O125" s="36"/>
      <c r="P125" s="36"/>
      <c r="Q125" s="46"/>
      <c r="S125" s="18" t="s">
        <v>60</v>
      </c>
      <c r="T125" s="221"/>
      <c r="U125" s="222"/>
      <c r="V125" s="222"/>
      <c r="W125" s="222"/>
      <c r="X125" s="222"/>
      <c r="Y125" s="222"/>
      <c r="Z125" s="222"/>
      <c r="AA125" s="222"/>
      <c r="AB125" s="222"/>
      <c r="AC125" s="222"/>
    </row>
    <row r="126" spans="2:29" ht="15" customHeight="1" x14ac:dyDescent="0.25">
      <c r="B126" s="28"/>
      <c r="C126" s="40"/>
      <c r="D126" s="40"/>
      <c r="E126" s="40"/>
      <c r="F126" s="40"/>
      <c r="G126" s="40"/>
      <c r="H126" s="40"/>
      <c r="I126" s="40"/>
      <c r="J126" s="40"/>
      <c r="K126" s="40"/>
      <c r="L126" s="40"/>
      <c r="M126" s="36"/>
      <c r="N126" s="36"/>
      <c r="O126" s="36"/>
      <c r="P126" s="41"/>
      <c r="Q126" s="46"/>
      <c r="S126" s="18" t="s">
        <v>138</v>
      </c>
      <c r="T126" s="221"/>
      <c r="U126" s="222"/>
      <c r="V126" s="222"/>
      <c r="W126" s="222"/>
      <c r="X126" s="222"/>
      <c r="Y126" s="222"/>
      <c r="Z126" s="222"/>
      <c r="AA126" s="222"/>
      <c r="AB126" s="222"/>
      <c r="AC126" s="222"/>
    </row>
    <row r="127" spans="2:29" ht="12.75" customHeight="1" x14ac:dyDescent="0.25">
      <c r="B127" s="93"/>
      <c r="C127" s="31"/>
      <c r="D127" s="31"/>
      <c r="E127" s="31"/>
      <c r="F127" s="31"/>
      <c r="G127" s="31"/>
      <c r="H127" s="31"/>
      <c r="I127" s="31"/>
      <c r="J127" s="31"/>
      <c r="K127" s="31"/>
      <c r="L127" s="31"/>
      <c r="M127" s="31"/>
      <c r="N127" s="94"/>
      <c r="O127" s="31"/>
      <c r="P127" s="33"/>
      <c r="Q127" s="95"/>
      <c r="T127" s="221"/>
      <c r="U127" s="222"/>
      <c r="V127" s="222"/>
      <c r="W127" s="222"/>
      <c r="X127" s="222"/>
      <c r="Y127" s="222"/>
      <c r="Z127" s="222"/>
      <c r="AA127" s="222"/>
      <c r="AB127" s="222"/>
      <c r="AC127" s="222"/>
    </row>
    <row r="128" spans="2:29" ht="12.75" customHeight="1" x14ac:dyDescent="0.25">
      <c r="B128" s="28"/>
      <c r="C128" s="96" t="s">
        <v>139</v>
      </c>
      <c r="D128" s="36"/>
      <c r="E128" s="36"/>
      <c r="F128" s="36"/>
      <c r="G128" s="45"/>
      <c r="H128" s="45"/>
      <c r="I128" s="45"/>
      <c r="J128" s="36"/>
      <c r="K128" s="36"/>
      <c r="L128" s="52"/>
      <c r="M128" s="36"/>
      <c r="N128" s="84"/>
      <c r="O128" s="85"/>
      <c r="P128" s="41"/>
      <c r="Q128" s="46"/>
    </row>
    <row r="129" spans="2:19" ht="12.75" customHeight="1" x14ac:dyDescent="0.25">
      <c r="B129" s="28"/>
      <c r="C129" s="36"/>
      <c r="D129" s="36"/>
      <c r="E129" s="36"/>
      <c r="F129" s="36"/>
      <c r="G129" s="36"/>
      <c r="H129" s="36"/>
      <c r="I129" s="36"/>
      <c r="J129" s="36"/>
      <c r="K129" s="36"/>
      <c r="L129" s="36"/>
      <c r="M129" s="36"/>
      <c r="N129" s="97"/>
      <c r="O129" s="85"/>
      <c r="P129" s="36"/>
      <c r="Q129" s="46"/>
    </row>
    <row r="130" spans="2:19" ht="12.75" customHeight="1" x14ac:dyDescent="0.25">
      <c r="B130" s="28"/>
      <c r="C130" s="36"/>
      <c r="D130" s="36"/>
      <c r="E130" s="36"/>
      <c r="F130" s="43" t="s">
        <v>152</v>
      </c>
      <c r="G130" s="43"/>
      <c r="H130" s="43" t="s">
        <v>9</v>
      </c>
      <c r="I130" s="43"/>
      <c r="J130" s="43" t="s">
        <v>153</v>
      </c>
      <c r="K130" s="36"/>
      <c r="L130" s="36"/>
      <c r="M130" s="36"/>
      <c r="N130" s="89"/>
      <c r="O130" s="90"/>
      <c r="P130" s="36"/>
      <c r="Q130" s="46"/>
    </row>
    <row r="131" spans="2:19" ht="12.75" customHeight="1" x14ac:dyDescent="0.25">
      <c r="B131" s="28"/>
      <c r="C131" s="36"/>
      <c r="D131" s="36"/>
      <c r="E131" s="36"/>
      <c r="F131" s="38"/>
      <c r="G131" s="38"/>
      <c r="H131" s="38" t="s">
        <v>1</v>
      </c>
      <c r="I131" s="38"/>
      <c r="J131" s="38"/>
      <c r="K131" s="38"/>
      <c r="L131" s="38" t="s">
        <v>1</v>
      </c>
      <c r="M131" s="36"/>
      <c r="N131" s="89"/>
      <c r="O131" s="90"/>
      <c r="P131" s="36"/>
      <c r="Q131" s="46"/>
    </row>
    <row r="132" spans="2:19" ht="15" customHeight="1" x14ac:dyDescent="0.25">
      <c r="B132" s="28"/>
      <c r="C132" s="36"/>
      <c r="D132" s="88" t="s">
        <v>61</v>
      </c>
      <c r="E132" s="36" t="s">
        <v>4</v>
      </c>
      <c r="F132" s="11" t="s">
        <v>55</v>
      </c>
      <c r="G132" s="36"/>
      <c r="H132" s="1">
        <v>0</v>
      </c>
      <c r="I132" s="36" t="s">
        <v>5</v>
      </c>
      <c r="J132" s="1">
        <v>0</v>
      </c>
      <c r="K132" s="36" t="s">
        <v>4</v>
      </c>
      <c r="L132" s="12">
        <f>H132*J132</f>
        <v>0</v>
      </c>
      <c r="M132" s="36"/>
      <c r="N132" s="89"/>
      <c r="O132" s="90"/>
      <c r="P132" s="36"/>
      <c r="Q132" s="46"/>
    </row>
    <row r="133" spans="2:19" ht="12.75" customHeight="1" x14ac:dyDescent="0.25">
      <c r="B133" s="28"/>
      <c r="C133" s="36"/>
      <c r="D133" s="36"/>
      <c r="E133" s="36"/>
      <c r="F133" s="45"/>
      <c r="G133" s="45"/>
      <c r="H133" s="45"/>
      <c r="I133" s="45"/>
      <c r="J133" s="45"/>
      <c r="K133" s="36"/>
      <c r="L133" s="36"/>
      <c r="M133" s="36"/>
      <c r="N133" s="36"/>
      <c r="O133" s="36"/>
      <c r="P133" s="36"/>
      <c r="Q133" s="46"/>
    </row>
    <row r="134" spans="2:19" ht="15" customHeight="1" x14ac:dyDescent="0.25">
      <c r="B134" s="28"/>
      <c r="C134" s="36"/>
      <c r="D134" s="88" t="s">
        <v>62</v>
      </c>
      <c r="E134" s="36" t="s">
        <v>4</v>
      </c>
      <c r="F134" s="11" t="s">
        <v>55</v>
      </c>
      <c r="G134" s="36"/>
      <c r="H134" s="1">
        <v>0</v>
      </c>
      <c r="I134" s="36" t="s">
        <v>5</v>
      </c>
      <c r="J134" s="1">
        <v>0</v>
      </c>
      <c r="K134" s="36" t="s">
        <v>4</v>
      </c>
      <c r="L134" s="12">
        <f>H134*J134</f>
        <v>0</v>
      </c>
      <c r="M134" s="36"/>
      <c r="N134" s="36"/>
      <c r="O134" s="36"/>
      <c r="P134" s="36"/>
      <c r="Q134" s="46"/>
    </row>
    <row r="135" spans="2:19" ht="12.75" customHeight="1" x14ac:dyDescent="0.25">
      <c r="B135" s="28"/>
      <c r="C135" s="36"/>
      <c r="D135" s="36"/>
      <c r="E135" s="36"/>
      <c r="F135" s="36"/>
      <c r="G135" s="36"/>
      <c r="H135" s="36"/>
      <c r="I135" s="36"/>
      <c r="J135" s="36"/>
      <c r="K135" s="36"/>
      <c r="L135" s="36"/>
      <c r="M135" s="36"/>
      <c r="N135" s="36"/>
      <c r="O135" s="36"/>
      <c r="P135" s="36"/>
      <c r="Q135" s="46"/>
    </row>
    <row r="136" spans="2:19" ht="15" customHeight="1" x14ac:dyDescent="0.25">
      <c r="B136" s="28"/>
      <c r="C136" s="36"/>
      <c r="D136" s="36"/>
      <c r="E136" s="36"/>
      <c r="F136" s="36"/>
      <c r="G136" s="36"/>
      <c r="H136" s="36"/>
      <c r="I136" s="36"/>
      <c r="J136" s="88" t="s">
        <v>57</v>
      </c>
      <c r="K136" s="36" t="s">
        <v>4</v>
      </c>
      <c r="L136" s="15">
        <f>IF(S136&gt;0,S136,0)</f>
        <v>0</v>
      </c>
      <c r="M136" s="36"/>
      <c r="N136" s="92" t="s">
        <v>58</v>
      </c>
      <c r="O136" s="36"/>
      <c r="P136" s="36"/>
      <c r="Q136" s="46"/>
      <c r="S136" s="21">
        <f>L134-L132</f>
        <v>0</v>
      </c>
    </row>
    <row r="137" spans="2:19" ht="12.75" customHeight="1" x14ac:dyDescent="0.25">
      <c r="B137" s="28"/>
      <c r="C137" s="36"/>
      <c r="D137" s="36"/>
      <c r="E137" s="36"/>
      <c r="F137" s="36"/>
      <c r="G137" s="36"/>
      <c r="H137" s="36"/>
      <c r="I137" s="36"/>
      <c r="J137" s="36"/>
      <c r="K137" s="36"/>
      <c r="L137" s="36"/>
      <c r="M137" s="36"/>
      <c r="N137" s="36"/>
      <c r="O137" s="36"/>
      <c r="P137" s="36"/>
      <c r="Q137" s="46"/>
    </row>
    <row r="138" spans="2:19" ht="15" customHeight="1" x14ac:dyDescent="0.25">
      <c r="B138" s="28"/>
      <c r="C138" s="36"/>
      <c r="D138" s="36"/>
      <c r="E138" s="36"/>
      <c r="F138" s="92" t="s">
        <v>59</v>
      </c>
      <c r="G138" s="36"/>
      <c r="H138" s="36"/>
      <c r="I138" s="36"/>
      <c r="J138" s="36"/>
      <c r="K138" s="36"/>
      <c r="L138" s="13" t="s">
        <v>60</v>
      </c>
      <c r="M138" s="36"/>
      <c r="N138" s="97" t="s">
        <v>142</v>
      </c>
      <c r="O138" s="36"/>
      <c r="P138" s="36"/>
      <c r="Q138" s="46"/>
    </row>
    <row r="139" spans="2:19" ht="12.75" customHeight="1" x14ac:dyDescent="0.25">
      <c r="B139" s="28"/>
      <c r="C139" s="36"/>
      <c r="D139" s="36"/>
      <c r="E139" s="36"/>
      <c r="F139" s="36"/>
      <c r="G139" s="36"/>
      <c r="H139" s="36"/>
      <c r="I139" s="36"/>
      <c r="J139" s="36"/>
      <c r="K139" s="36"/>
      <c r="L139" s="36"/>
      <c r="M139" s="36"/>
      <c r="O139" s="36"/>
      <c r="P139" s="36"/>
      <c r="Q139" s="46"/>
    </row>
    <row r="140" spans="2:19" ht="12.75" customHeight="1" x14ac:dyDescent="0.25">
      <c r="B140" s="28"/>
      <c r="C140" s="36"/>
      <c r="D140" s="36"/>
      <c r="E140" s="36"/>
      <c r="F140" s="43" t="s">
        <v>54</v>
      </c>
      <c r="G140" s="43"/>
      <c r="H140" s="43" t="s">
        <v>10</v>
      </c>
      <c r="I140" s="45"/>
      <c r="J140" s="36"/>
      <c r="K140" s="36"/>
      <c r="L140" s="36"/>
      <c r="M140" s="36"/>
      <c r="N140" s="146" t="s">
        <v>230</v>
      </c>
      <c r="O140" s="36"/>
      <c r="P140" s="36"/>
      <c r="Q140" s="46"/>
    </row>
    <row r="141" spans="2:19" ht="12.75" customHeight="1" x14ac:dyDescent="0.25">
      <c r="B141" s="28"/>
      <c r="C141" s="36"/>
      <c r="D141" s="36"/>
      <c r="E141" s="36"/>
      <c r="F141" s="38" t="s">
        <v>1</v>
      </c>
      <c r="G141" s="38"/>
      <c r="H141" s="38" t="s">
        <v>2</v>
      </c>
      <c r="I141" s="36"/>
      <c r="J141" s="36"/>
      <c r="K141" s="36"/>
      <c r="L141" s="41"/>
      <c r="M141" s="36"/>
      <c r="N141" s="146" t="s">
        <v>231</v>
      </c>
      <c r="O141" s="36"/>
      <c r="P141" s="36"/>
      <c r="Q141" s="46"/>
    </row>
    <row r="142" spans="2:19" ht="15" customHeight="1" x14ac:dyDescent="0.25">
      <c r="B142" s="28"/>
      <c r="C142" s="36"/>
      <c r="D142" s="45" t="s">
        <v>203</v>
      </c>
      <c r="E142" s="36" t="s">
        <v>4</v>
      </c>
      <c r="F142" s="41">
        <f>IF(L138="SI",L136,"0")</f>
        <v>0</v>
      </c>
      <c r="G142" s="36" t="s">
        <v>5</v>
      </c>
      <c r="H142" s="1">
        <v>0</v>
      </c>
      <c r="I142" s="36"/>
      <c r="J142" s="36"/>
      <c r="K142" s="36" t="s">
        <v>4</v>
      </c>
      <c r="L142" s="14">
        <f>F142*H142</f>
        <v>0</v>
      </c>
      <c r="M142" s="36"/>
      <c r="N142" s="146" t="s">
        <v>232</v>
      </c>
      <c r="O142" s="36"/>
      <c r="P142" s="36"/>
      <c r="Q142" s="46"/>
    </row>
    <row r="143" spans="2:19" ht="12.75" customHeight="1" thickBot="1" x14ac:dyDescent="0.3">
      <c r="B143" s="53"/>
      <c r="C143" s="54"/>
      <c r="D143" s="54"/>
      <c r="E143" s="54"/>
      <c r="F143" s="54"/>
      <c r="G143" s="54"/>
      <c r="H143" s="54"/>
      <c r="I143" s="54"/>
      <c r="J143" s="54"/>
      <c r="K143" s="54"/>
      <c r="L143" s="54"/>
      <c r="M143" s="54"/>
      <c r="N143" s="54"/>
      <c r="O143" s="54"/>
      <c r="P143" s="54"/>
      <c r="Q143" s="55"/>
    </row>
    <row r="144" spans="2:19" ht="12.75" customHeight="1" x14ac:dyDescent="0.25">
      <c r="B144" s="332" t="s">
        <v>235</v>
      </c>
      <c r="C144" s="333"/>
      <c r="D144" s="333"/>
      <c r="E144" s="333"/>
      <c r="F144" s="333"/>
      <c r="G144" s="333"/>
      <c r="H144" s="333"/>
      <c r="I144" s="333"/>
      <c r="J144" s="333"/>
      <c r="K144" s="333"/>
      <c r="L144" s="333"/>
      <c r="M144" s="333"/>
      <c r="N144" s="333"/>
      <c r="O144" s="333"/>
      <c r="P144" s="334"/>
      <c r="Q144" s="338" t="s">
        <v>219</v>
      </c>
    </row>
    <row r="145" spans="2:17" ht="12.75" customHeight="1" x14ac:dyDescent="0.25">
      <c r="B145" s="335"/>
      <c r="C145" s="336"/>
      <c r="D145" s="336"/>
      <c r="E145" s="336"/>
      <c r="F145" s="336"/>
      <c r="G145" s="336"/>
      <c r="H145" s="336"/>
      <c r="I145" s="336"/>
      <c r="J145" s="336"/>
      <c r="K145" s="336"/>
      <c r="L145" s="336"/>
      <c r="M145" s="336"/>
      <c r="N145" s="336"/>
      <c r="O145" s="336"/>
      <c r="P145" s="337"/>
      <c r="Q145" s="339"/>
    </row>
    <row r="146" spans="2:17" ht="12.75" customHeight="1" x14ac:dyDescent="0.25">
      <c r="B146" s="341" t="s">
        <v>144</v>
      </c>
      <c r="C146" s="342"/>
      <c r="D146" s="342"/>
      <c r="E146" s="342"/>
      <c r="F146" s="342"/>
      <c r="G146" s="342"/>
      <c r="H146" s="342"/>
      <c r="I146" s="342"/>
      <c r="J146" s="342"/>
      <c r="K146" s="342"/>
      <c r="L146" s="342"/>
      <c r="M146" s="342"/>
      <c r="N146" s="342"/>
      <c r="O146" s="342"/>
      <c r="P146" s="343"/>
      <c r="Q146" s="339"/>
    </row>
    <row r="147" spans="2:17" ht="12.75" customHeight="1" thickBot="1" x14ac:dyDescent="0.3">
      <c r="B147" s="344"/>
      <c r="C147" s="345"/>
      <c r="D147" s="345"/>
      <c r="E147" s="345"/>
      <c r="F147" s="345"/>
      <c r="G147" s="345"/>
      <c r="H147" s="345"/>
      <c r="I147" s="345"/>
      <c r="J147" s="345"/>
      <c r="K147" s="345"/>
      <c r="L147" s="345"/>
      <c r="M147" s="345"/>
      <c r="N147" s="345"/>
      <c r="O147" s="345"/>
      <c r="P147" s="346"/>
      <c r="Q147" s="340"/>
    </row>
    <row r="148" spans="2:17" ht="12.75" customHeight="1" x14ac:dyDescent="0.25">
      <c r="B148" s="25"/>
      <c r="C148" s="26"/>
      <c r="D148" s="26"/>
      <c r="E148" s="26"/>
      <c r="F148" s="26"/>
      <c r="G148" s="26"/>
      <c r="H148" s="26"/>
      <c r="I148" s="26"/>
      <c r="J148" s="26"/>
      <c r="K148" s="26"/>
      <c r="L148" s="26"/>
      <c r="M148" s="26"/>
      <c r="N148" s="26"/>
      <c r="O148" s="26"/>
      <c r="P148" s="82"/>
      <c r="Q148" s="83"/>
    </row>
    <row r="149" spans="2:17" ht="12.75" customHeight="1" x14ac:dyDescent="0.25">
      <c r="B149" s="28"/>
      <c r="C149" s="36"/>
      <c r="D149" s="36"/>
      <c r="E149" s="36"/>
      <c r="F149" s="36"/>
      <c r="G149" s="45"/>
      <c r="H149" s="36"/>
      <c r="I149" s="45"/>
      <c r="J149" s="45"/>
      <c r="K149" s="45"/>
      <c r="L149" s="45"/>
      <c r="M149" s="45"/>
      <c r="N149" s="84"/>
      <c r="O149" s="85"/>
      <c r="P149" s="86"/>
      <c r="Q149" s="87"/>
    </row>
    <row r="150" spans="2:17" ht="12.75" customHeight="1" x14ac:dyDescent="0.25">
      <c r="B150" s="28"/>
      <c r="C150" s="36"/>
      <c r="D150" s="36"/>
      <c r="E150" s="36"/>
      <c r="F150" s="43" t="s">
        <v>152</v>
      </c>
      <c r="G150" s="43"/>
      <c r="H150" s="43" t="s">
        <v>9</v>
      </c>
      <c r="I150" s="43"/>
      <c r="J150" s="43" t="s">
        <v>153</v>
      </c>
      <c r="K150" s="36"/>
      <c r="L150" s="45"/>
      <c r="M150" s="36"/>
      <c r="N150" s="85"/>
      <c r="O150" s="85"/>
      <c r="P150" s="45"/>
      <c r="Q150" s="87"/>
    </row>
    <row r="151" spans="2:17" ht="12.75" customHeight="1" x14ac:dyDescent="0.25">
      <c r="B151" s="28"/>
      <c r="C151" s="36"/>
      <c r="D151" s="36"/>
      <c r="E151" s="36"/>
      <c r="F151" s="38"/>
      <c r="G151" s="38"/>
      <c r="H151" s="38" t="s">
        <v>1</v>
      </c>
      <c r="I151" s="38"/>
      <c r="J151" s="38"/>
      <c r="K151" s="38"/>
      <c r="L151" s="38" t="s">
        <v>1</v>
      </c>
      <c r="M151" s="36"/>
      <c r="N151" s="146" t="s">
        <v>205</v>
      </c>
      <c r="O151" s="43"/>
      <c r="P151" s="36"/>
      <c r="Q151" s="46"/>
    </row>
    <row r="152" spans="2:17" ht="15" customHeight="1" x14ac:dyDescent="0.25">
      <c r="B152" s="28"/>
      <c r="C152" s="36"/>
      <c r="D152" s="88" t="s">
        <v>54</v>
      </c>
      <c r="E152" s="36" t="s">
        <v>4</v>
      </c>
      <c r="F152" s="11" t="s">
        <v>55</v>
      </c>
      <c r="G152" s="36"/>
      <c r="H152" s="1">
        <v>0</v>
      </c>
      <c r="I152" s="36" t="s">
        <v>5</v>
      </c>
      <c r="J152" s="1">
        <v>0</v>
      </c>
      <c r="K152" s="36" t="s">
        <v>4</v>
      </c>
      <c r="L152" s="12">
        <f>H152*J152</f>
        <v>0</v>
      </c>
      <c r="M152" s="36"/>
      <c r="N152" s="146" t="s">
        <v>270</v>
      </c>
      <c r="O152" s="36"/>
      <c r="P152" s="36"/>
      <c r="Q152" s="46"/>
    </row>
    <row r="153" spans="2:17" ht="12.75" customHeight="1" x14ac:dyDescent="0.25">
      <c r="B153" s="28"/>
      <c r="C153" s="36"/>
      <c r="D153" s="36"/>
      <c r="E153" s="36"/>
      <c r="F153" s="45"/>
      <c r="G153" s="45"/>
      <c r="H153" s="45"/>
      <c r="I153" s="45"/>
      <c r="J153" s="45"/>
      <c r="K153" s="45"/>
      <c r="L153" s="45"/>
      <c r="M153" s="45"/>
      <c r="N153" s="146" t="s">
        <v>271</v>
      </c>
      <c r="O153" s="36"/>
      <c r="P153" s="36"/>
      <c r="Q153" s="46"/>
    </row>
    <row r="154" spans="2:17" ht="15" customHeight="1" x14ac:dyDescent="0.25">
      <c r="B154" s="28"/>
      <c r="C154" s="36"/>
      <c r="D154" s="88" t="s">
        <v>54</v>
      </c>
      <c r="E154" s="36" t="s">
        <v>4</v>
      </c>
      <c r="F154" s="11" t="s">
        <v>55</v>
      </c>
      <c r="G154" s="36"/>
      <c r="H154" s="1">
        <v>0</v>
      </c>
      <c r="I154" s="36" t="s">
        <v>5</v>
      </c>
      <c r="J154" s="1">
        <v>0</v>
      </c>
      <c r="K154" s="36" t="s">
        <v>4</v>
      </c>
      <c r="L154" s="12">
        <f>H154*J154</f>
        <v>0</v>
      </c>
      <c r="M154" s="36"/>
      <c r="N154" s="36"/>
      <c r="O154" s="36"/>
      <c r="P154" s="36"/>
      <c r="Q154" s="46"/>
    </row>
    <row r="155" spans="2:17" ht="12.75" customHeight="1" x14ac:dyDescent="0.25">
      <c r="B155" s="28"/>
      <c r="C155" s="36"/>
      <c r="D155" s="36"/>
      <c r="E155" s="36"/>
      <c r="F155" s="36"/>
      <c r="G155" s="36"/>
      <c r="H155" s="36"/>
      <c r="I155" s="36"/>
      <c r="J155" s="36"/>
      <c r="K155" s="36"/>
      <c r="L155" s="36"/>
      <c r="M155" s="36"/>
      <c r="N155" s="36"/>
      <c r="O155" s="36"/>
      <c r="P155" s="36"/>
      <c r="Q155" s="46"/>
    </row>
    <row r="156" spans="2:17" ht="15" customHeight="1" x14ac:dyDescent="0.25">
      <c r="B156" s="28"/>
      <c r="C156" s="36"/>
      <c r="D156" s="36"/>
      <c r="E156" s="36"/>
      <c r="F156" s="36"/>
      <c r="G156" s="36"/>
      <c r="H156" s="36"/>
      <c r="I156" s="36"/>
      <c r="J156" s="88" t="s">
        <v>57</v>
      </c>
      <c r="K156" s="36" t="s">
        <v>4</v>
      </c>
      <c r="L156" s="91">
        <f>L152+L154</f>
        <v>0</v>
      </c>
      <c r="M156" s="36"/>
      <c r="N156" s="92" t="s">
        <v>272</v>
      </c>
      <c r="O156" s="36"/>
      <c r="P156" s="36"/>
      <c r="Q156" s="46"/>
    </row>
    <row r="157" spans="2:17" ht="12.75" customHeight="1" x14ac:dyDescent="0.25">
      <c r="B157" s="28"/>
      <c r="C157" s="36"/>
      <c r="D157" s="36"/>
      <c r="E157" s="36"/>
      <c r="F157" s="36"/>
      <c r="G157" s="36"/>
      <c r="H157" s="36"/>
      <c r="I157" s="36"/>
      <c r="J157" s="36"/>
      <c r="K157" s="36"/>
      <c r="L157" s="36"/>
      <c r="M157" s="36"/>
      <c r="N157" s="36"/>
      <c r="O157" s="36"/>
      <c r="P157" s="36"/>
      <c r="Q157" s="46"/>
    </row>
    <row r="158" spans="2:17" ht="15" customHeight="1" x14ac:dyDescent="0.25">
      <c r="B158" s="28"/>
      <c r="C158" s="36"/>
      <c r="D158" s="36"/>
      <c r="E158" s="36"/>
      <c r="F158" s="92" t="s">
        <v>141</v>
      </c>
      <c r="G158" s="36"/>
      <c r="H158" s="36"/>
      <c r="I158" s="36"/>
      <c r="J158" s="36"/>
      <c r="K158" s="36"/>
      <c r="L158" s="13" t="s">
        <v>60</v>
      </c>
      <c r="M158" s="36"/>
      <c r="N158" s="97" t="s">
        <v>142</v>
      </c>
      <c r="O158" s="36"/>
      <c r="P158" s="36"/>
      <c r="Q158" s="46"/>
    </row>
    <row r="159" spans="2:17" ht="12.75" customHeight="1" x14ac:dyDescent="0.25">
      <c r="B159" s="28"/>
      <c r="C159" s="36"/>
      <c r="D159" s="36"/>
      <c r="E159" s="36"/>
      <c r="F159" s="36"/>
      <c r="G159" s="36"/>
      <c r="H159" s="41"/>
      <c r="I159" s="36"/>
      <c r="J159" s="36"/>
      <c r="K159" s="36"/>
      <c r="L159" s="36"/>
      <c r="M159" s="36"/>
      <c r="N159" s="36"/>
      <c r="O159" s="36"/>
      <c r="P159" s="36"/>
      <c r="Q159" s="46"/>
    </row>
    <row r="160" spans="2:17" ht="12.75" customHeight="1" x14ac:dyDescent="0.25">
      <c r="B160" s="28"/>
      <c r="C160" s="36"/>
      <c r="D160" s="36"/>
      <c r="E160" s="36"/>
      <c r="F160" s="43" t="s">
        <v>54</v>
      </c>
      <c r="G160" s="43"/>
      <c r="H160" s="43" t="s">
        <v>10</v>
      </c>
      <c r="I160" s="45"/>
      <c r="J160" s="36"/>
      <c r="K160" s="36"/>
      <c r="L160" s="36"/>
      <c r="M160" s="36"/>
      <c r="N160" s="146" t="s">
        <v>230</v>
      </c>
      <c r="O160" s="36"/>
      <c r="P160" s="45"/>
      <c r="Q160" s="46"/>
    </row>
    <row r="161" spans="2:19" ht="12.75" customHeight="1" x14ac:dyDescent="0.25">
      <c r="B161" s="28"/>
      <c r="C161" s="36"/>
      <c r="D161" s="36"/>
      <c r="E161" s="36"/>
      <c r="F161" s="38" t="s">
        <v>1</v>
      </c>
      <c r="G161" s="38"/>
      <c r="H161" s="38" t="s">
        <v>2</v>
      </c>
      <c r="I161" s="36"/>
      <c r="J161" s="36"/>
      <c r="K161" s="36"/>
      <c r="L161" s="41"/>
      <c r="M161" s="36"/>
      <c r="N161" s="146" t="s">
        <v>231</v>
      </c>
      <c r="O161" s="36"/>
      <c r="P161" s="36"/>
      <c r="Q161" s="46"/>
    </row>
    <row r="162" spans="2:19" ht="15" customHeight="1" x14ac:dyDescent="0.25">
      <c r="B162" s="28"/>
      <c r="C162" s="36"/>
      <c r="D162" s="45" t="s">
        <v>143</v>
      </c>
      <c r="E162" s="36" t="s">
        <v>4</v>
      </c>
      <c r="F162" s="41">
        <f>IF(L158="SI",L156,"0")</f>
        <v>0</v>
      </c>
      <c r="G162" s="36" t="s">
        <v>5</v>
      </c>
      <c r="H162" s="1">
        <v>0</v>
      </c>
      <c r="I162" s="36"/>
      <c r="J162" s="36"/>
      <c r="K162" s="36" t="s">
        <v>4</v>
      </c>
      <c r="L162" s="14">
        <f>F162*H162</f>
        <v>0</v>
      </c>
      <c r="M162" s="36"/>
      <c r="N162" s="146" t="s">
        <v>232</v>
      </c>
      <c r="O162" s="36"/>
      <c r="P162" s="41"/>
      <c r="Q162" s="46"/>
    </row>
    <row r="163" spans="2:19" ht="12.75" customHeight="1" x14ac:dyDescent="0.25">
      <c r="B163" s="28"/>
      <c r="C163" s="36"/>
      <c r="D163" s="36"/>
      <c r="E163" s="36"/>
      <c r="F163" s="36"/>
      <c r="G163" s="36"/>
      <c r="H163" s="36"/>
      <c r="I163" s="36"/>
      <c r="J163" s="36"/>
      <c r="K163" s="36"/>
      <c r="L163" s="36"/>
      <c r="M163" s="36"/>
      <c r="N163" s="36"/>
      <c r="O163" s="36"/>
      <c r="P163" s="36"/>
      <c r="Q163" s="46"/>
    </row>
    <row r="164" spans="2:19" ht="12.75" customHeight="1" x14ac:dyDescent="0.25">
      <c r="B164" s="93"/>
      <c r="C164" s="31"/>
      <c r="D164" s="31"/>
      <c r="E164" s="31"/>
      <c r="F164" s="31"/>
      <c r="G164" s="31"/>
      <c r="H164" s="31"/>
      <c r="I164" s="31"/>
      <c r="J164" s="31"/>
      <c r="K164" s="31"/>
      <c r="L164" s="31"/>
      <c r="M164" s="31"/>
      <c r="N164" s="94"/>
      <c r="O164" s="31"/>
      <c r="P164" s="33"/>
      <c r="Q164" s="95"/>
    </row>
    <row r="165" spans="2:19" ht="12.75" customHeight="1" x14ac:dyDescent="0.25">
      <c r="B165" s="28"/>
      <c r="C165" s="96" t="s">
        <v>139</v>
      </c>
      <c r="D165" s="36"/>
      <c r="E165" s="36"/>
      <c r="F165" s="36"/>
      <c r="G165" s="45"/>
      <c r="H165" s="45"/>
      <c r="I165" s="45"/>
      <c r="J165" s="36"/>
      <c r="K165" s="36"/>
      <c r="L165" s="52"/>
      <c r="M165" s="36"/>
      <c r="N165" s="36"/>
      <c r="O165" s="36"/>
      <c r="P165" s="41"/>
      <c r="Q165" s="46"/>
    </row>
    <row r="166" spans="2:19" ht="12.75" customHeight="1" x14ac:dyDescent="0.25">
      <c r="B166" s="28"/>
      <c r="C166" s="36"/>
      <c r="D166" s="36"/>
      <c r="E166" s="36"/>
      <c r="F166" s="36"/>
      <c r="G166" s="36"/>
      <c r="H166" s="36"/>
      <c r="I166" s="36"/>
      <c r="J166" s="36"/>
      <c r="K166" s="36"/>
      <c r="L166" s="36"/>
      <c r="M166" s="36"/>
      <c r="N166" s="84"/>
      <c r="O166" s="85"/>
      <c r="P166" s="36"/>
      <c r="Q166" s="46"/>
    </row>
    <row r="167" spans="2:19" ht="12.75" customHeight="1" x14ac:dyDescent="0.25">
      <c r="B167" s="28"/>
      <c r="C167" s="36"/>
      <c r="D167" s="36"/>
      <c r="E167" s="36"/>
      <c r="F167" s="43" t="s">
        <v>152</v>
      </c>
      <c r="G167" s="43"/>
      <c r="H167" s="43" t="s">
        <v>9</v>
      </c>
      <c r="I167" s="43"/>
      <c r="J167" s="43" t="s">
        <v>153</v>
      </c>
      <c r="K167" s="36"/>
      <c r="L167" s="36"/>
      <c r="M167" s="36"/>
      <c r="N167" s="85"/>
      <c r="O167" s="85"/>
      <c r="P167" s="36"/>
      <c r="Q167" s="46"/>
    </row>
    <row r="168" spans="2:19" ht="12.75" customHeight="1" x14ac:dyDescent="0.25">
      <c r="B168" s="28"/>
      <c r="C168" s="36"/>
      <c r="D168" s="36"/>
      <c r="E168" s="36"/>
      <c r="F168" s="38"/>
      <c r="G168" s="38"/>
      <c r="H168" s="38" t="s">
        <v>1</v>
      </c>
      <c r="I168" s="38"/>
      <c r="J168" s="38"/>
      <c r="K168" s="38"/>
      <c r="L168" s="38" t="s">
        <v>1</v>
      </c>
      <c r="M168" s="36"/>
      <c r="N168" s="146" t="s">
        <v>205</v>
      </c>
      <c r="O168" s="43"/>
      <c r="P168" s="36"/>
      <c r="Q168" s="46"/>
    </row>
    <row r="169" spans="2:19" ht="15" customHeight="1" x14ac:dyDescent="0.25">
      <c r="B169" s="28"/>
      <c r="C169" s="36"/>
      <c r="D169" s="88" t="s">
        <v>61</v>
      </c>
      <c r="E169" s="36" t="s">
        <v>4</v>
      </c>
      <c r="F169" s="11" t="s">
        <v>55</v>
      </c>
      <c r="G169" s="36"/>
      <c r="H169" s="1">
        <v>0</v>
      </c>
      <c r="I169" s="36" t="s">
        <v>5</v>
      </c>
      <c r="J169" s="1">
        <v>0</v>
      </c>
      <c r="K169" s="36" t="s">
        <v>4</v>
      </c>
      <c r="L169" s="12">
        <f>H169*J169</f>
        <v>0</v>
      </c>
      <c r="M169" s="36"/>
      <c r="N169" s="146" t="s">
        <v>270</v>
      </c>
      <c r="O169" s="36"/>
      <c r="P169" s="36"/>
      <c r="Q169" s="46"/>
    </row>
    <row r="170" spans="2:19" ht="12.75" customHeight="1" x14ac:dyDescent="0.25">
      <c r="B170" s="28"/>
      <c r="C170" s="36"/>
      <c r="D170" s="36"/>
      <c r="E170" s="36"/>
      <c r="F170" s="45"/>
      <c r="G170" s="45"/>
      <c r="H170" s="45"/>
      <c r="I170" s="45"/>
      <c r="J170" s="45"/>
      <c r="K170" s="36"/>
      <c r="L170" s="36"/>
      <c r="M170" s="36"/>
      <c r="N170" s="146" t="s">
        <v>271</v>
      </c>
      <c r="O170" s="36"/>
      <c r="P170" s="36"/>
      <c r="Q170" s="46"/>
    </row>
    <row r="171" spans="2:19" ht="15" customHeight="1" x14ac:dyDescent="0.25">
      <c r="B171" s="28"/>
      <c r="C171" s="36"/>
      <c r="D171" s="88" t="s">
        <v>62</v>
      </c>
      <c r="E171" s="36" t="s">
        <v>4</v>
      </c>
      <c r="F171" s="11" t="s">
        <v>55</v>
      </c>
      <c r="G171" s="36"/>
      <c r="H171" s="1">
        <v>0</v>
      </c>
      <c r="I171" s="36" t="s">
        <v>5</v>
      </c>
      <c r="J171" s="1">
        <v>0</v>
      </c>
      <c r="K171" s="36" t="s">
        <v>4</v>
      </c>
      <c r="L171" s="12">
        <f>H171*J171</f>
        <v>0</v>
      </c>
      <c r="M171" s="36"/>
      <c r="N171" s="36"/>
      <c r="O171" s="36"/>
      <c r="P171" s="36"/>
      <c r="Q171" s="46"/>
    </row>
    <row r="172" spans="2:19" ht="12.75" customHeight="1" x14ac:dyDescent="0.25">
      <c r="B172" s="28"/>
      <c r="C172" s="36"/>
      <c r="D172" s="36"/>
      <c r="E172" s="36"/>
      <c r="F172" s="36"/>
      <c r="G172" s="36"/>
      <c r="H172" s="36"/>
      <c r="I172" s="36"/>
      <c r="J172" s="36"/>
      <c r="K172" s="36"/>
      <c r="L172" s="36"/>
      <c r="M172" s="36"/>
      <c r="N172" s="36"/>
      <c r="O172" s="36"/>
      <c r="P172" s="36"/>
      <c r="Q172" s="46"/>
    </row>
    <row r="173" spans="2:19" ht="15" customHeight="1" x14ac:dyDescent="0.25">
      <c r="B173" s="28"/>
      <c r="C173" s="36"/>
      <c r="D173" s="36"/>
      <c r="E173" s="36"/>
      <c r="F173" s="36"/>
      <c r="G173" s="36"/>
      <c r="H173" s="36"/>
      <c r="I173" s="36"/>
      <c r="J173" s="88" t="s">
        <v>57</v>
      </c>
      <c r="K173" s="36" t="s">
        <v>4</v>
      </c>
      <c r="L173" s="15">
        <f>IF(S173&gt;0,S173,0)</f>
        <v>0</v>
      </c>
      <c r="M173" s="36"/>
      <c r="N173" s="92" t="s">
        <v>272</v>
      </c>
      <c r="O173" s="36"/>
      <c r="P173" s="36"/>
      <c r="Q173" s="46"/>
      <c r="S173" s="21">
        <f>L171-L169</f>
        <v>0</v>
      </c>
    </row>
    <row r="174" spans="2:19" ht="12.75" customHeight="1" x14ac:dyDescent="0.25">
      <c r="B174" s="28"/>
      <c r="C174" s="36"/>
      <c r="D174" s="36"/>
      <c r="E174" s="36"/>
      <c r="F174" s="36"/>
      <c r="G174" s="36"/>
      <c r="H174" s="36"/>
      <c r="I174" s="36"/>
      <c r="J174" s="36"/>
      <c r="K174" s="36"/>
      <c r="L174" s="36"/>
      <c r="M174" s="36"/>
      <c r="N174" s="36"/>
      <c r="O174" s="36"/>
      <c r="P174" s="36"/>
      <c r="Q174" s="46"/>
    </row>
    <row r="175" spans="2:19" ht="15" customHeight="1" x14ac:dyDescent="0.25">
      <c r="B175" s="28"/>
      <c r="C175" s="36"/>
      <c r="D175" s="36"/>
      <c r="E175" s="36"/>
      <c r="F175" s="92" t="s">
        <v>141</v>
      </c>
      <c r="G175" s="36"/>
      <c r="H175" s="36"/>
      <c r="I175" s="36"/>
      <c r="J175" s="36"/>
      <c r="K175" s="36"/>
      <c r="L175" s="13" t="s">
        <v>60</v>
      </c>
      <c r="M175" s="36"/>
      <c r="N175" s="97" t="s">
        <v>142</v>
      </c>
      <c r="O175" s="36"/>
      <c r="P175" s="36"/>
      <c r="Q175" s="46"/>
    </row>
    <row r="176" spans="2:19" ht="12.75" customHeight="1" x14ac:dyDescent="0.25">
      <c r="B176" s="28"/>
      <c r="C176" s="36"/>
      <c r="D176" s="36"/>
      <c r="E176" s="36"/>
      <c r="F176" s="36"/>
      <c r="G176" s="36"/>
      <c r="H176" s="36"/>
      <c r="I176" s="36"/>
      <c r="J176" s="36"/>
      <c r="K176" s="36"/>
      <c r="L176" s="36"/>
      <c r="M176" s="36"/>
      <c r="N176" s="36"/>
      <c r="O176" s="36"/>
      <c r="P176" s="36"/>
      <c r="Q176" s="46"/>
    </row>
    <row r="177" spans="2:17" ht="12.75" customHeight="1" x14ac:dyDescent="0.25">
      <c r="B177" s="28"/>
      <c r="C177" s="36"/>
      <c r="D177" s="36"/>
      <c r="E177" s="36"/>
      <c r="F177" s="43" t="s">
        <v>54</v>
      </c>
      <c r="G177" s="43"/>
      <c r="H177" s="43" t="s">
        <v>10</v>
      </c>
      <c r="I177" s="45"/>
      <c r="J177" s="36"/>
      <c r="K177" s="36"/>
      <c r="L177" s="36"/>
      <c r="M177" s="36"/>
      <c r="N177" s="146" t="s">
        <v>230</v>
      </c>
      <c r="O177" s="36"/>
      <c r="P177" s="36"/>
      <c r="Q177" s="46"/>
    </row>
    <row r="178" spans="2:17" ht="12.75" customHeight="1" x14ac:dyDescent="0.25">
      <c r="B178" s="28"/>
      <c r="C178" s="36"/>
      <c r="D178" s="36"/>
      <c r="E178" s="36"/>
      <c r="F178" s="38" t="s">
        <v>1</v>
      </c>
      <c r="G178" s="38"/>
      <c r="H178" s="38" t="s">
        <v>2</v>
      </c>
      <c r="I178" s="36"/>
      <c r="J178" s="36"/>
      <c r="K178" s="36"/>
      <c r="L178" s="41"/>
      <c r="M178" s="36"/>
      <c r="N178" s="146" t="s">
        <v>231</v>
      </c>
      <c r="O178" s="36"/>
      <c r="P178" s="36"/>
      <c r="Q178" s="46"/>
    </row>
    <row r="179" spans="2:17" ht="15" customHeight="1" x14ac:dyDescent="0.25">
      <c r="B179" s="28"/>
      <c r="C179" s="36"/>
      <c r="D179" s="45" t="s">
        <v>143</v>
      </c>
      <c r="E179" s="36" t="s">
        <v>4</v>
      </c>
      <c r="F179" s="41">
        <f>IF(L175="SI",L173,"0")</f>
        <v>0</v>
      </c>
      <c r="G179" s="36" t="s">
        <v>5</v>
      </c>
      <c r="H179" s="1">
        <v>0</v>
      </c>
      <c r="I179" s="36"/>
      <c r="J179" s="36"/>
      <c r="K179" s="36" t="s">
        <v>4</v>
      </c>
      <c r="L179" s="14">
        <f>F179*H179</f>
        <v>0</v>
      </c>
      <c r="M179" s="36"/>
      <c r="N179" s="146" t="s">
        <v>232</v>
      </c>
      <c r="O179" s="36"/>
      <c r="P179" s="36"/>
      <c r="Q179" s="46"/>
    </row>
    <row r="180" spans="2:17" ht="12.75" customHeight="1" thickBot="1" x14ac:dyDescent="0.3">
      <c r="B180" s="53"/>
      <c r="C180" s="54"/>
      <c r="D180" s="54"/>
      <c r="E180" s="54"/>
      <c r="F180" s="54"/>
      <c r="G180" s="54"/>
      <c r="H180" s="54"/>
      <c r="I180" s="54"/>
      <c r="J180" s="54"/>
      <c r="K180" s="54"/>
      <c r="L180" s="54"/>
      <c r="M180" s="54"/>
      <c r="N180" s="54"/>
      <c r="O180" s="54"/>
      <c r="P180" s="54"/>
      <c r="Q180" s="55"/>
    </row>
    <row r="181" spans="2:17" ht="12.75" customHeight="1" x14ac:dyDescent="0.25">
      <c r="B181" s="332" t="s">
        <v>235</v>
      </c>
      <c r="C181" s="333"/>
      <c r="D181" s="333"/>
      <c r="E181" s="333"/>
      <c r="F181" s="333"/>
      <c r="G181" s="333"/>
      <c r="H181" s="333"/>
      <c r="I181" s="333"/>
      <c r="J181" s="333"/>
      <c r="K181" s="333"/>
      <c r="L181" s="333"/>
      <c r="M181" s="333"/>
      <c r="N181" s="333"/>
      <c r="O181" s="333"/>
      <c r="P181" s="334"/>
      <c r="Q181" s="338" t="s">
        <v>220</v>
      </c>
    </row>
    <row r="182" spans="2:17" ht="12.75" customHeight="1" x14ac:dyDescent="0.25">
      <c r="B182" s="335"/>
      <c r="C182" s="336"/>
      <c r="D182" s="336"/>
      <c r="E182" s="336"/>
      <c r="F182" s="336"/>
      <c r="G182" s="336"/>
      <c r="H182" s="336"/>
      <c r="I182" s="336"/>
      <c r="J182" s="336"/>
      <c r="K182" s="336"/>
      <c r="L182" s="336"/>
      <c r="M182" s="336"/>
      <c r="N182" s="336"/>
      <c r="O182" s="336"/>
      <c r="P182" s="337"/>
      <c r="Q182" s="339"/>
    </row>
    <row r="183" spans="2:17" ht="12.75" customHeight="1" x14ac:dyDescent="0.25">
      <c r="B183" s="341" t="s">
        <v>145</v>
      </c>
      <c r="C183" s="342"/>
      <c r="D183" s="342"/>
      <c r="E183" s="342"/>
      <c r="F183" s="342"/>
      <c r="G183" s="342"/>
      <c r="H183" s="342"/>
      <c r="I183" s="342"/>
      <c r="J183" s="342"/>
      <c r="K183" s="342"/>
      <c r="L183" s="342"/>
      <c r="M183" s="342"/>
      <c r="N183" s="342"/>
      <c r="O183" s="342"/>
      <c r="P183" s="343"/>
      <c r="Q183" s="339"/>
    </row>
    <row r="184" spans="2:17" ht="12.75" customHeight="1" thickBot="1" x14ac:dyDescent="0.3">
      <c r="B184" s="344"/>
      <c r="C184" s="345"/>
      <c r="D184" s="345"/>
      <c r="E184" s="345"/>
      <c r="F184" s="345"/>
      <c r="G184" s="345"/>
      <c r="H184" s="345"/>
      <c r="I184" s="345"/>
      <c r="J184" s="345"/>
      <c r="K184" s="345"/>
      <c r="L184" s="345"/>
      <c r="M184" s="345"/>
      <c r="N184" s="345"/>
      <c r="O184" s="345"/>
      <c r="P184" s="346"/>
      <c r="Q184" s="340"/>
    </row>
    <row r="185" spans="2:17" ht="12.75" customHeight="1" x14ac:dyDescent="0.25">
      <c r="B185" s="25"/>
      <c r="C185" s="26"/>
      <c r="D185" s="26"/>
      <c r="E185" s="26"/>
      <c r="F185" s="26"/>
      <c r="G185" s="26"/>
      <c r="H185" s="26"/>
      <c r="I185" s="26"/>
      <c r="J185" s="26"/>
      <c r="K185" s="26"/>
      <c r="L185" s="26"/>
      <c r="M185" s="26"/>
      <c r="N185" s="26"/>
      <c r="O185" s="26"/>
      <c r="P185" s="82"/>
      <c r="Q185" s="83"/>
    </row>
    <row r="186" spans="2:17" ht="12.75" customHeight="1" x14ac:dyDescent="0.25">
      <c r="B186" s="28"/>
      <c r="C186" s="42"/>
      <c r="D186" s="42"/>
      <c r="E186" s="42"/>
      <c r="F186" s="42"/>
      <c r="G186" s="51"/>
      <c r="H186" s="42"/>
      <c r="I186" s="51"/>
      <c r="J186" s="51"/>
      <c r="K186" s="51"/>
      <c r="L186" s="51"/>
      <c r="M186" s="51"/>
      <c r="N186" s="98"/>
      <c r="O186" s="99"/>
      <c r="P186" s="100"/>
      <c r="Q186" s="87"/>
    </row>
    <row r="187" spans="2:17" ht="12.75" customHeight="1" x14ac:dyDescent="0.25">
      <c r="B187" s="28"/>
      <c r="C187" s="42"/>
      <c r="D187" s="42"/>
      <c r="E187" s="42"/>
      <c r="F187" s="44" t="s">
        <v>152</v>
      </c>
      <c r="G187" s="44"/>
      <c r="H187" s="44" t="s">
        <v>9</v>
      </c>
      <c r="I187" s="44"/>
      <c r="J187" s="44" t="s">
        <v>153</v>
      </c>
      <c r="K187" s="42"/>
      <c r="L187" s="51"/>
      <c r="M187" s="42"/>
      <c r="N187" s="98"/>
      <c r="O187" s="99"/>
      <c r="P187" s="44"/>
      <c r="Q187" s="87"/>
    </row>
    <row r="188" spans="2:17" ht="12.75" customHeight="1" x14ac:dyDescent="0.25">
      <c r="B188" s="28"/>
      <c r="C188" s="42"/>
      <c r="D188" s="42"/>
      <c r="E188" s="42"/>
      <c r="F188" s="66"/>
      <c r="G188" s="66"/>
      <c r="H188" s="66" t="s">
        <v>1</v>
      </c>
      <c r="I188" s="66"/>
      <c r="J188" s="66"/>
      <c r="K188" s="66"/>
      <c r="L188" s="66" t="s">
        <v>1</v>
      </c>
      <c r="M188" s="42"/>
      <c r="N188" s="97"/>
      <c r="O188" s="51"/>
      <c r="P188" s="42"/>
      <c r="Q188" s="46"/>
    </row>
    <row r="189" spans="2:17" ht="15" customHeight="1" x14ac:dyDescent="0.25">
      <c r="B189" s="28"/>
      <c r="C189" s="42"/>
      <c r="D189" s="101" t="s">
        <v>54</v>
      </c>
      <c r="E189" s="42" t="s">
        <v>4</v>
      </c>
      <c r="F189" s="19" t="s">
        <v>55</v>
      </c>
      <c r="G189" s="42"/>
      <c r="H189" s="17">
        <v>0</v>
      </c>
      <c r="I189" s="42" t="s">
        <v>5</v>
      </c>
      <c r="J189" s="22">
        <v>0</v>
      </c>
      <c r="K189" s="42" t="s">
        <v>4</v>
      </c>
      <c r="L189" s="12">
        <f>H189*J189</f>
        <v>0</v>
      </c>
      <c r="M189" s="42"/>
      <c r="N189" s="102" t="s">
        <v>150</v>
      </c>
      <c r="O189" s="42"/>
      <c r="P189" s="42"/>
      <c r="Q189" s="46"/>
    </row>
    <row r="190" spans="2:17" ht="12.75" customHeight="1" x14ac:dyDescent="0.25">
      <c r="B190" s="28"/>
      <c r="C190" s="42"/>
      <c r="D190" s="42"/>
      <c r="E190" s="42"/>
      <c r="F190" s="51"/>
      <c r="G190" s="51"/>
      <c r="H190" s="51"/>
      <c r="I190" s="51"/>
      <c r="J190" s="103"/>
      <c r="K190" s="51"/>
      <c r="L190" s="51"/>
      <c r="M190" s="51"/>
      <c r="N190" s="102"/>
      <c r="O190" s="42"/>
      <c r="P190" s="42"/>
      <c r="Q190" s="46"/>
    </row>
    <row r="191" spans="2:17" ht="15" customHeight="1" x14ac:dyDescent="0.25">
      <c r="B191" s="28"/>
      <c r="C191" s="42"/>
      <c r="D191" s="101" t="s">
        <v>54</v>
      </c>
      <c r="E191" s="42" t="s">
        <v>4</v>
      </c>
      <c r="F191" s="19" t="s">
        <v>56</v>
      </c>
      <c r="G191" s="42"/>
      <c r="H191" s="17">
        <v>0</v>
      </c>
      <c r="I191" s="42" t="s">
        <v>5</v>
      </c>
      <c r="J191" s="22">
        <v>0</v>
      </c>
      <c r="K191" s="42" t="s">
        <v>4</v>
      </c>
      <c r="L191" s="12">
        <f>H191*J191</f>
        <v>0</v>
      </c>
      <c r="M191" s="42"/>
      <c r="N191" s="102" t="s">
        <v>147</v>
      </c>
      <c r="O191" s="42"/>
      <c r="P191" s="42"/>
      <c r="Q191" s="46"/>
    </row>
    <row r="192" spans="2:17" ht="12.75" customHeight="1" x14ac:dyDescent="0.25">
      <c r="B192" s="28"/>
      <c r="C192" s="42"/>
      <c r="D192" s="101"/>
      <c r="E192" s="42"/>
      <c r="F192" s="42"/>
      <c r="G192" s="42"/>
      <c r="H192" s="79"/>
      <c r="I192" s="42"/>
      <c r="J192" s="104"/>
      <c r="K192" s="42"/>
      <c r="L192" s="12"/>
      <c r="M192" s="42"/>
      <c r="N192" s="102"/>
      <c r="O192" s="42"/>
      <c r="P192" s="42"/>
      <c r="Q192" s="46"/>
    </row>
    <row r="193" spans="2:17" ht="15" customHeight="1" x14ac:dyDescent="0.25">
      <c r="B193" s="28"/>
      <c r="C193" s="42"/>
      <c r="D193" s="101" t="s">
        <v>54</v>
      </c>
      <c r="E193" s="42" t="s">
        <v>4</v>
      </c>
      <c r="F193" s="19" t="s">
        <v>55</v>
      </c>
      <c r="G193" s="42"/>
      <c r="H193" s="17">
        <v>0</v>
      </c>
      <c r="I193" s="42" t="s">
        <v>5</v>
      </c>
      <c r="J193" s="22">
        <v>0</v>
      </c>
      <c r="K193" s="42" t="s">
        <v>4</v>
      </c>
      <c r="L193" s="12">
        <f>H193*J193</f>
        <v>0</v>
      </c>
      <c r="M193" s="42"/>
      <c r="N193" s="102" t="s">
        <v>148</v>
      </c>
      <c r="O193" s="42"/>
      <c r="P193" s="42"/>
      <c r="Q193" s="46"/>
    </row>
    <row r="194" spans="2:17" ht="12.75" customHeight="1" x14ac:dyDescent="0.25">
      <c r="B194" s="28"/>
      <c r="C194" s="42"/>
      <c r="D194" s="42"/>
      <c r="E194" s="42"/>
      <c r="F194" s="51"/>
      <c r="G194" s="51"/>
      <c r="H194" s="51"/>
      <c r="I194" s="51"/>
      <c r="J194" s="103"/>
      <c r="K194" s="51"/>
      <c r="L194" s="51"/>
      <c r="M194" s="42"/>
      <c r="N194" s="102"/>
      <c r="O194" s="42"/>
      <c r="P194" s="42"/>
      <c r="Q194" s="46"/>
    </row>
    <row r="195" spans="2:17" ht="15" customHeight="1" x14ac:dyDescent="0.25">
      <c r="B195" s="28"/>
      <c r="C195" s="42"/>
      <c r="D195" s="101" t="s">
        <v>54</v>
      </c>
      <c r="E195" s="42" t="s">
        <v>4</v>
      </c>
      <c r="F195" s="19" t="s">
        <v>56</v>
      </c>
      <c r="G195" s="42"/>
      <c r="H195" s="17">
        <v>0</v>
      </c>
      <c r="I195" s="42" t="s">
        <v>5</v>
      </c>
      <c r="J195" s="22">
        <v>0</v>
      </c>
      <c r="K195" s="42" t="s">
        <v>4</v>
      </c>
      <c r="L195" s="12">
        <f>H195*J195</f>
        <v>0</v>
      </c>
      <c r="M195" s="42"/>
      <c r="N195" s="102" t="s">
        <v>149</v>
      </c>
      <c r="O195" s="42"/>
      <c r="P195" s="42"/>
      <c r="Q195" s="46"/>
    </row>
    <row r="196" spans="2:17" ht="12.75" customHeight="1" x14ac:dyDescent="0.25">
      <c r="B196" s="28"/>
      <c r="C196" s="42"/>
      <c r="D196" s="101"/>
      <c r="E196" s="42"/>
      <c r="F196" s="42"/>
      <c r="G196" s="69"/>
      <c r="H196" s="79"/>
      <c r="I196" s="69"/>
      <c r="J196" s="79"/>
      <c r="K196" s="42"/>
      <c r="L196" s="12"/>
      <c r="M196" s="42"/>
      <c r="N196" s="42"/>
      <c r="O196" s="42"/>
      <c r="P196" s="42"/>
      <c r="Q196" s="46"/>
    </row>
    <row r="197" spans="2:17" ht="15" customHeight="1" x14ac:dyDescent="0.25">
      <c r="B197" s="28"/>
      <c r="C197" s="42"/>
      <c r="D197" s="42"/>
      <c r="E197" s="42"/>
      <c r="F197" s="42"/>
      <c r="G197" s="42"/>
      <c r="H197" s="42"/>
      <c r="I197" s="42"/>
      <c r="J197" s="101" t="s">
        <v>57</v>
      </c>
      <c r="K197" s="42" t="s">
        <v>4</v>
      </c>
      <c r="L197" s="105">
        <f>L189+L191+L193+L195</f>
        <v>0</v>
      </c>
      <c r="M197" s="42"/>
      <c r="N197" s="102" t="s">
        <v>140</v>
      </c>
      <c r="O197" s="42"/>
      <c r="P197" s="42"/>
      <c r="Q197" s="46"/>
    </row>
    <row r="198" spans="2:17" ht="12.75" customHeight="1" x14ac:dyDescent="0.25">
      <c r="B198" s="28"/>
      <c r="C198" s="42"/>
      <c r="D198" s="42"/>
      <c r="E198" s="42"/>
      <c r="F198" s="42"/>
      <c r="G198" s="42"/>
      <c r="H198" s="42"/>
      <c r="I198" s="42"/>
      <c r="J198" s="42"/>
      <c r="K198" s="42"/>
      <c r="L198" s="42"/>
      <c r="M198" s="42"/>
      <c r="N198" s="42"/>
      <c r="O198" s="42"/>
      <c r="P198" s="42"/>
      <c r="Q198" s="46"/>
    </row>
    <row r="199" spans="2:17" ht="15" customHeight="1" x14ac:dyDescent="0.25">
      <c r="B199" s="28"/>
      <c r="C199" s="42"/>
      <c r="D199" s="42"/>
      <c r="E199" s="42"/>
      <c r="F199" s="102" t="s">
        <v>151</v>
      </c>
      <c r="G199" s="42"/>
      <c r="H199" s="42"/>
      <c r="I199" s="42"/>
      <c r="J199" s="42"/>
      <c r="K199" s="42"/>
      <c r="L199" s="13" t="s">
        <v>60</v>
      </c>
      <c r="M199" s="42"/>
      <c r="N199" s="106" t="s">
        <v>142</v>
      </c>
      <c r="O199" s="42"/>
      <c r="P199" s="42"/>
      <c r="Q199" s="46"/>
    </row>
    <row r="200" spans="2:17" ht="12.75" customHeight="1" x14ac:dyDescent="0.25">
      <c r="B200" s="28"/>
      <c r="C200" s="42"/>
      <c r="D200" s="42"/>
      <c r="E200" s="42"/>
      <c r="F200" s="42"/>
      <c r="G200" s="42"/>
      <c r="H200" s="67"/>
      <c r="I200" s="42"/>
      <c r="J200" s="42"/>
      <c r="K200" s="42"/>
      <c r="L200" s="42"/>
      <c r="M200" s="42"/>
      <c r="N200" s="42"/>
      <c r="O200" s="42"/>
      <c r="P200" s="42"/>
      <c r="Q200" s="46"/>
    </row>
    <row r="201" spans="2:17" ht="12.75" customHeight="1" x14ac:dyDescent="0.25">
      <c r="B201" s="28"/>
      <c r="C201" s="42"/>
      <c r="D201" s="42"/>
      <c r="E201" s="42"/>
      <c r="F201" s="44" t="s">
        <v>54</v>
      </c>
      <c r="G201" s="44"/>
      <c r="H201" s="44" t="s">
        <v>10</v>
      </c>
      <c r="I201" s="51"/>
      <c r="J201" s="42"/>
      <c r="K201" s="42"/>
      <c r="L201" s="42"/>
      <c r="M201" s="42"/>
      <c r="N201" s="146" t="s">
        <v>230</v>
      </c>
      <c r="O201" s="42"/>
      <c r="P201" s="51"/>
      <c r="Q201" s="46"/>
    </row>
    <row r="202" spans="2:17" ht="12.75" customHeight="1" x14ac:dyDescent="0.25">
      <c r="B202" s="28"/>
      <c r="C202" s="42"/>
      <c r="D202" s="42"/>
      <c r="E202" s="42"/>
      <c r="F202" s="66" t="s">
        <v>1</v>
      </c>
      <c r="G202" s="66"/>
      <c r="H202" s="66" t="s">
        <v>2</v>
      </c>
      <c r="I202" s="42"/>
      <c r="J202" s="42"/>
      <c r="K202" s="42"/>
      <c r="L202" s="67"/>
      <c r="M202" s="42"/>
      <c r="N202" s="146" t="s">
        <v>231</v>
      </c>
      <c r="O202" s="42"/>
      <c r="P202" s="42"/>
      <c r="Q202" s="46"/>
    </row>
    <row r="203" spans="2:17" ht="15" customHeight="1" x14ac:dyDescent="0.25">
      <c r="B203" s="28"/>
      <c r="C203" s="42"/>
      <c r="D203" s="51" t="s">
        <v>146</v>
      </c>
      <c r="E203" s="42" t="s">
        <v>4</v>
      </c>
      <c r="F203" s="67">
        <f>IF(L199="SI",L197,"0")</f>
        <v>0</v>
      </c>
      <c r="G203" s="42" t="s">
        <v>5</v>
      </c>
      <c r="H203" s="17">
        <v>0</v>
      </c>
      <c r="I203" s="42"/>
      <c r="J203" s="42"/>
      <c r="K203" s="42" t="s">
        <v>4</v>
      </c>
      <c r="L203" s="14">
        <f>F203*H203</f>
        <v>0</v>
      </c>
      <c r="M203" s="42"/>
      <c r="N203" s="146" t="s">
        <v>232</v>
      </c>
      <c r="O203" s="42"/>
      <c r="P203" s="67"/>
      <c r="Q203" s="46"/>
    </row>
    <row r="204" spans="2:17" ht="12.75" customHeight="1" thickBot="1" x14ac:dyDescent="0.3">
      <c r="B204" s="53"/>
      <c r="C204" s="54"/>
      <c r="D204" s="54"/>
      <c r="E204" s="54"/>
      <c r="F204" s="54"/>
      <c r="G204" s="54"/>
      <c r="H204" s="54"/>
      <c r="I204" s="54"/>
      <c r="J204" s="54"/>
      <c r="K204" s="54"/>
      <c r="L204" s="54"/>
      <c r="M204" s="54"/>
      <c r="N204" s="54"/>
      <c r="O204" s="54"/>
      <c r="P204" s="54"/>
      <c r="Q204" s="55"/>
    </row>
    <row r="205" spans="2:17" ht="12.75" customHeight="1" x14ac:dyDescent="0.25">
      <c r="B205" s="317" t="s">
        <v>235</v>
      </c>
      <c r="C205" s="318"/>
      <c r="D205" s="318"/>
      <c r="E205" s="318"/>
      <c r="F205" s="318"/>
      <c r="G205" s="318"/>
      <c r="H205" s="318"/>
      <c r="I205" s="318"/>
      <c r="J205" s="318"/>
      <c r="K205" s="318"/>
      <c r="L205" s="318"/>
      <c r="M205" s="318"/>
      <c r="N205" s="318"/>
      <c r="O205" s="318"/>
      <c r="P205" s="319"/>
      <c r="Q205" s="323" t="s">
        <v>221</v>
      </c>
    </row>
    <row r="206" spans="2:17" ht="12.75" customHeight="1" x14ac:dyDescent="0.25">
      <c r="B206" s="320"/>
      <c r="C206" s="321"/>
      <c r="D206" s="321"/>
      <c r="E206" s="321"/>
      <c r="F206" s="321"/>
      <c r="G206" s="321"/>
      <c r="H206" s="321"/>
      <c r="I206" s="321"/>
      <c r="J206" s="321"/>
      <c r="K206" s="321"/>
      <c r="L206" s="321"/>
      <c r="M206" s="321"/>
      <c r="N206" s="321"/>
      <c r="O206" s="321"/>
      <c r="P206" s="322"/>
      <c r="Q206" s="324"/>
    </row>
    <row r="207" spans="2:17" ht="12.75" customHeight="1" x14ac:dyDescent="0.25">
      <c r="B207" s="326" t="s">
        <v>158</v>
      </c>
      <c r="C207" s="327"/>
      <c r="D207" s="327"/>
      <c r="E207" s="327"/>
      <c r="F207" s="327"/>
      <c r="G207" s="327"/>
      <c r="H207" s="327"/>
      <c r="I207" s="327"/>
      <c r="J207" s="327"/>
      <c r="K207" s="327"/>
      <c r="L207" s="327"/>
      <c r="M207" s="327"/>
      <c r="N207" s="327"/>
      <c r="O207" s="327"/>
      <c r="P207" s="328"/>
      <c r="Q207" s="324"/>
    </row>
    <row r="208" spans="2:17" ht="12.75" customHeight="1" thickBot="1" x14ac:dyDescent="0.3">
      <c r="B208" s="329"/>
      <c r="C208" s="330"/>
      <c r="D208" s="330"/>
      <c r="E208" s="330"/>
      <c r="F208" s="330"/>
      <c r="G208" s="330"/>
      <c r="H208" s="330"/>
      <c r="I208" s="330"/>
      <c r="J208" s="330"/>
      <c r="K208" s="330"/>
      <c r="L208" s="330"/>
      <c r="M208" s="330"/>
      <c r="N208" s="330"/>
      <c r="O208" s="330"/>
      <c r="P208" s="331"/>
      <c r="Q208" s="325"/>
    </row>
    <row r="209" spans="2:17" ht="12.75" customHeight="1" x14ac:dyDescent="0.25">
      <c r="B209" s="25"/>
      <c r="C209" s="26"/>
      <c r="D209" s="26"/>
      <c r="E209" s="26"/>
      <c r="F209" s="26"/>
      <c r="G209" s="26"/>
      <c r="H209" s="26"/>
      <c r="I209" s="26"/>
      <c r="J209" s="26"/>
      <c r="K209" s="26"/>
      <c r="L209" s="26"/>
      <c r="M209" s="26"/>
      <c r="N209" s="26"/>
      <c r="O209" s="26"/>
      <c r="P209" s="82"/>
      <c r="Q209" s="83"/>
    </row>
    <row r="210" spans="2:17" ht="12.75" customHeight="1" x14ac:dyDescent="0.25">
      <c r="B210" s="28"/>
      <c r="C210" s="64"/>
      <c r="D210" s="64"/>
      <c r="E210" s="64"/>
      <c r="F210" s="64"/>
      <c r="G210" s="64"/>
      <c r="H210" s="64"/>
      <c r="I210" s="107" t="s">
        <v>163</v>
      </c>
      <c r="J210" s="107"/>
      <c r="K210" s="107" t="s">
        <v>162</v>
      </c>
      <c r="L210" s="107"/>
      <c r="M210" s="107" t="s">
        <v>163</v>
      </c>
      <c r="N210" s="107"/>
      <c r="O210" s="107" t="s">
        <v>162</v>
      </c>
      <c r="P210" s="64"/>
      <c r="Q210" s="108"/>
    </row>
    <row r="211" spans="2:17" ht="15" customHeight="1" x14ac:dyDescent="0.25">
      <c r="B211" s="28"/>
      <c r="C211" s="64"/>
      <c r="D211" s="64" t="s">
        <v>159</v>
      </c>
      <c r="E211" s="64"/>
      <c r="F211" s="64"/>
      <c r="G211" s="64"/>
      <c r="H211" s="64"/>
      <c r="I211" s="143"/>
      <c r="J211" s="64"/>
      <c r="K211" s="143"/>
      <c r="L211" s="64"/>
      <c r="M211" s="143"/>
      <c r="N211" s="64"/>
      <c r="O211" s="143"/>
      <c r="P211" s="64"/>
      <c r="Q211" s="108"/>
    </row>
    <row r="212" spans="2:17" ht="12.75" customHeight="1" x14ac:dyDescent="0.25">
      <c r="B212" s="28"/>
      <c r="C212" s="64"/>
      <c r="D212" s="64"/>
      <c r="E212" s="64"/>
      <c r="F212" s="64"/>
      <c r="G212" s="64"/>
      <c r="H212" s="64"/>
      <c r="I212" s="64"/>
      <c r="J212" s="64"/>
      <c r="K212" s="64"/>
      <c r="L212" s="109"/>
      <c r="M212" s="64"/>
      <c r="N212" s="64"/>
      <c r="O212" s="64"/>
      <c r="P212" s="64"/>
      <c r="Q212" s="108"/>
    </row>
    <row r="213" spans="2:17" ht="15" customHeight="1" x14ac:dyDescent="0.25">
      <c r="B213" s="28"/>
      <c r="C213" s="64"/>
      <c r="D213" s="64" t="s">
        <v>160</v>
      </c>
      <c r="E213" s="64"/>
      <c r="F213" s="64"/>
      <c r="G213" s="64"/>
      <c r="H213" s="64"/>
      <c r="I213" s="143"/>
      <c r="J213" s="64"/>
      <c r="K213" s="143"/>
      <c r="L213" s="64"/>
      <c r="M213" s="143"/>
      <c r="N213" s="64"/>
      <c r="O213" s="143"/>
      <c r="P213" s="64"/>
      <c r="Q213" s="108"/>
    </row>
    <row r="214" spans="2:17" ht="12.75" customHeight="1" x14ac:dyDescent="0.25">
      <c r="B214" s="28"/>
      <c r="C214" s="64"/>
      <c r="D214" s="64"/>
      <c r="E214" s="64"/>
      <c r="F214" s="64"/>
      <c r="G214" s="64"/>
      <c r="H214" s="64"/>
      <c r="I214" s="64"/>
      <c r="J214" s="64"/>
      <c r="K214" s="64"/>
      <c r="L214" s="109"/>
      <c r="M214" s="64"/>
      <c r="N214" s="64"/>
      <c r="O214" s="64"/>
      <c r="P214" s="64"/>
      <c r="Q214" s="108"/>
    </row>
    <row r="215" spans="2:17" ht="12.75" customHeight="1" x14ac:dyDescent="0.25">
      <c r="B215" s="28"/>
      <c r="C215" s="64"/>
      <c r="D215" s="40"/>
      <c r="E215" s="64"/>
      <c r="F215" s="64"/>
      <c r="G215" s="64"/>
      <c r="H215" s="64"/>
      <c r="I215" s="64"/>
      <c r="J215" s="64"/>
      <c r="K215" s="64"/>
      <c r="L215" s="64"/>
      <c r="M215" s="64"/>
      <c r="N215" s="64"/>
      <c r="O215" s="64"/>
      <c r="P215" s="64"/>
      <c r="Q215" s="108"/>
    </row>
    <row r="216" spans="2:17" ht="12.75" customHeight="1" x14ac:dyDescent="0.25">
      <c r="B216" s="28"/>
      <c r="C216" s="64"/>
      <c r="D216" s="64"/>
      <c r="E216" s="64"/>
      <c r="F216" s="64"/>
      <c r="G216" s="64"/>
      <c r="H216" s="64"/>
      <c r="I216" s="64"/>
      <c r="J216" s="64"/>
      <c r="K216" s="64"/>
      <c r="L216" s="109"/>
      <c r="M216" s="64"/>
      <c r="N216" s="64"/>
      <c r="O216" s="64"/>
      <c r="P216" s="64"/>
      <c r="Q216" s="108"/>
    </row>
    <row r="217" spans="2:17" ht="15" customHeight="1" x14ac:dyDescent="0.25">
      <c r="B217" s="28"/>
      <c r="C217" s="64"/>
      <c r="D217" s="110" t="s">
        <v>161</v>
      </c>
      <c r="E217" s="64"/>
      <c r="F217" s="64"/>
      <c r="G217" s="64"/>
      <c r="H217" s="64"/>
      <c r="I217" s="144" t="s">
        <v>164</v>
      </c>
      <c r="J217" s="64"/>
      <c r="K217" s="64"/>
      <c r="L217" s="64"/>
      <c r="M217" s="64"/>
      <c r="N217" s="64"/>
      <c r="O217" s="110"/>
      <c r="P217" s="232">
        <v>0</v>
      </c>
      <c r="Q217" s="108"/>
    </row>
    <row r="218" spans="2:17" ht="12.75" customHeight="1" x14ac:dyDescent="0.25">
      <c r="B218" s="28"/>
      <c r="C218" s="64"/>
      <c r="D218" s="64"/>
      <c r="E218" s="64"/>
      <c r="F218" s="64"/>
      <c r="G218" s="64"/>
      <c r="H218" s="64"/>
      <c r="I218" s="64"/>
      <c r="J218" s="64"/>
      <c r="K218" s="64"/>
      <c r="L218" s="109"/>
      <c r="M218" s="64"/>
      <c r="N218" s="64"/>
      <c r="O218" s="64"/>
      <c r="P218" s="64"/>
      <c r="Q218" s="108"/>
    </row>
    <row r="219" spans="2:17" ht="12.75" customHeight="1" x14ac:dyDescent="0.25">
      <c r="B219" s="28"/>
      <c r="C219" s="64"/>
      <c r="D219" s="64"/>
      <c r="E219" s="64"/>
      <c r="F219" s="64"/>
      <c r="G219" s="64"/>
      <c r="H219" s="64"/>
      <c r="I219" s="64"/>
      <c r="J219" s="64"/>
      <c r="K219" s="64"/>
      <c r="L219" s="64"/>
      <c r="M219" s="64"/>
      <c r="N219" s="64"/>
      <c r="O219" s="64"/>
      <c r="P219" s="64"/>
      <c r="Q219" s="108"/>
    </row>
    <row r="220" spans="2:17" ht="12.75" customHeight="1" x14ac:dyDescent="0.25">
      <c r="B220" s="28"/>
      <c r="C220" s="64"/>
      <c r="D220" s="110"/>
      <c r="E220" s="64"/>
      <c r="F220" s="64"/>
      <c r="G220" s="64"/>
      <c r="H220" s="64"/>
      <c r="I220" s="64"/>
      <c r="J220" s="64"/>
      <c r="K220" s="64"/>
      <c r="L220" s="111"/>
      <c r="M220" s="64"/>
      <c r="N220" s="64"/>
      <c r="O220" s="64"/>
      <c r="P220" s="64"/>
      <c r="Q220" s="108"/>
    </row>
    <row r="221" spans="2:17" ht="12.75" customHeight="1" x14ac:dyDescent="0.25">
      <c r="B221" s="28"/>
      <c r="C221" s="64"/>
      <c r="D221" s="64"/>
      <c r="E221" s="64"/>
      <c r="F221" s="64"/>
      <c r="G221" s="64"/>
      <c r="H221" s="64"/>
      <c r="I221" s="64"/>
      <c r="J221" s="64"/>
      <c r="K221" s="64"/>
      <c r="L221" s="64"/>
      <c r="M221" s="64"/>
      <c r="N221" s="64"/>
      <c r="O221" s="64"/>
      <c r="P221" s="64"/>
      <c r="Q221" s="108"/>
    </row>
    <row r="222" spans="2:17" ht="12.75" customHeight="1" x14ac:dyDescent="0.25">
      <c r="B222" s="28"/>
      <c r="C222" s="64"/>
      <c r="D222" s="64"/>
      <c r="E222" s="64"/>
      <c r="F222" s="64"/>
      <c r="G222" s="64"/>
      <c r="H222" s="64"/>
      <c r="I222" s="64"/>
      <c r="J222" s="64"/>
      <c r="K222" s="64"/>
      <c r="L222" s="64"/>
      <c r="M222" s="64"/>
      <c r="N222" s="64"/>
      <c r="O222" s="64"/>
      <c r="P222" s="64"/>
      <c r="Q222" s="108"/>
    </row>
    <row r="223" spans="2:17" ht="12.75" customHeight="1" thickBot="1" x14ac:dyDescent="0.3">
      <c r="B223" s="53"/>
      <c r="C223" s="54"/>
      <c r="D223" s="54"/>
      <c r="E223" s="54"/>
      <c r="F223" s="54"/>
      <c r="G223" s="54"/>
      <c r="H223" s="54"/>
      <c r="I223" s="54"/>
      <c r="J223" s="54"/>
      <c r="K223" s="54"/>
      <c r="L223" s="54"/>
      <c r="M223" s="54"/>
      <c r="N223" s="54"/>
      <c r="O223" s="54"/>
      <c r="P223" s="54"/>
      <c r="Q223" s="55"/>
    </row>
    <row r="224" spans="2:17" ht="12.75" customHeight="1" x14ac:dyDescent="0.25">
      <c r="B224" s="347" t="s">
        <v>235</v>
      </c>
      <c r="C224" s="348"/>
      <c r="D224" s="348"/>
      <c r="E224" s="348"/>
      <c r="F224" s="348"/>
      <c r="G224" s="348"/>
      <c r="H224" s="348"/>
      <c r="I224" s="348"/>
      <c r="J224" s="348"/>
      <c r="K224" s="348"/>
      <c r="L224" s="348"/>
      <c r="M224" s="348"/>
      <c r="N224" s="348"/>
      <c r="O224" s="348"/>
      <c r="P224" s="349"/>
      <c r="Q224" s="258" t="s">
        <v>222</v>
      </c>
    </row>
    <row r="225" spans="2:19" ht="12.75" customHeight="1" x14ac:dyDescent="0.25">
      <c r="B225" s="350"/>
      <c r="C225" s="351"/>
      <c r="D225" s="351"/>
      <c r="E225" s="351"/>
      <c r="F225" s="351"/>
      <c r="G225" s="351"/>
      <c r="H225" s="351"/>
      <c r="I225" s="351"/>
      <c r="J225" s="351"/>
      <c r="K225" s="351"/>
      <c r="L225" s="351"/>
      <c r="M225" s="351"/>
      <c r="N225" s="351"/>
      <c r="O225" s="351"/>
      <c r="P225" s="352"/>
      <c r="Q225" s="259"/>
    </row>
    <row r="226" spans="2:19" ht="12.75" customHeight="1" x14ac:dyDescent="0.25">
      <c r="B226" s="261" t="s">
        <v>184</v>
      </c>
      <c r="C226" s="262"/>
      <c r="D226" s="262"/>
      <c r="E226" s="262"/>
      <c r="F226" s="262"/>
      <c r="G226" s="262"/>
      <c r="H226" s="262"/>
      <c r="I226" s="262"/>
      <c r="J226" s="262"/>
      <c r="K226" s="262"/>
      <c r="L226" s="262"/>
      <c r="M226" s="262"/>
      <c r="N226" s="262"/>
      <c r="O226" s="262"/>
      <c r="P226" s="263"/>
      <c r="Q226" s="259"/>
    </row>
    <row r="227" spans="2:19" ht="12.75" customHeight="1" thickBot="1" x14ac:dyDescent="0.3">
      <c r="B227" s="264"/>
      <c r="C227" s="265"/>
      <c r="D227" s="265"/>
      <c r="E227" s="265"/>
      <c r="F227" s="265"/>
      <c r="G227" s="265"/>
      <c r="H227" s="265"/>
      <c r="I227" s="265"/>
      <c r="J227" s="265"/>
      <c r="K227" s="265"/>
      <c r="L227" s="265"/>
      <c r="M227" s="265"/>
      <c r="N227" s="265"/>
      <c r="O227" s="265"/>
      <c r="P227" s="266"/>
      <c r="Q227" s="260"/>
    </row>
    <row r="228" spans="2:19" ht="12.75" customHeight="1" x14ac:dyDescent="0.25">
      <c r="B228" s="25"/>
      <c r="C228" s="26"/>
      <c r="D228" s="26"/>
      <c r="E228" s="26"/>
      <c r="F228" s="26"/>
      <c r="G228" s="26"/>
      <c r="H228" s="26"/>
      <c r="I228" s="26"/>
      <c r="J228" s="26"/>
      <c r="K228" s="26"/>
      <c r="L228" s="26"/>
      <c r="M228" s="26"/>
      <c r="N228" s="26"/>
      <c r="O228" s="26"/>
      <c r="P228" s="82"/>
      <c r="Q228" s="83"/>
    </row>
    <row r="229" spans="2:19" ht="12.75" customHeight="1" x14ac:dyDescent="0.25">
      <c r="B229" s="28"/>
      <c r="C229" s="64"/>
      <c r="D229" s="110" t="s">
        <v>3</v>
      </c>
      <c r="E229" s="110"/>
      <c r="F229" s="125">
        <f>P9+P19+P29</f>
        <v>0</v>
      </c>
      <c r="G229" s="40"/>
      <c r="H229" s="112"/>
      <c r="I229" s="112"/>
      <c r="J229" s="354" t="s">
        <v>191</v>
      </c>
      <c r="K229" s="356" t="s">
        <v>192</v>
      </c>
      <c r="L229" s="357"/>
      <c r="M229" s="357"/>
      <c r="N229" s="357"/>
      <c r="O229" s="358"/>
      <c r="P229" s="362" t="s">
        <v>138</v>
      </c>
      <c r="Q229" s="108"/>
    </row>
    <row r="230" spans="2:19" ht="12.75" customHeight="1" x14ac:dyDescent="0.25">
      <c r="B230" s="28"/>
      <c r="C230" s="64"/>
      <c r="D230" s="134"/>
      <c r="E230" s="134"/>
      <c r="F230" s="134"/>
      <c r="G230" s="40"/>
      <c r="H230" s="40"/>
      <c r="I230" s="40"/>
      <c r="J230" s="355"/>
      <c r="K230" s="359"/>
      <c r="L230" s="360"/>
      <c r="M230" s="360"/>
      <c r="N230" s="360"/>
      <c r="O230" s="361"/>
      <c r="P230" s="363"/>
      <c r="Q230" s="108"/>
    </row>
    <row r="231" spans="2:19" ht="12.75" customHeight="1" x14ac:dyDescent="0.25">
      <c r="B231" s="28"/>
      <c r="C231" s="64"/>
      <c r="D231" s="110" t="s">
        <v>6</v>
      </c>
      <c r="E231" s="110"/>
      <c r="F231" s="125">
        <f>P13+P23+P33</f>
        <v>0</v>
      </c>
      <c r="G231" s="40"/>
      <c r="H231" s="112"/>
      <c r="I231" s="112"/>
      <c r="J231" s="364" t="s">
        <v>193</v>
      </c>
      <c r="K231" s="365"/>
      <c r="L231" s="365"/>
      <c r="M231" s="365"/>
      <c r="N231" s="365"/>
      <c r="O231" s="365"/>
      <c r="P231" s="366"/>
      <c r="Q231" s="108"/>
    </row>
    <row r="232" spans="2:19" ht="12.75" customHeight="1" x14ac:dyDescent="0.25">
      <c r="B232" s="28"/>
      <c r="C232" s="64"/>
      <c r="D232" s="134"/>
      <c r="E232" s="134"/>
      <c r="F232" s="134"/>
      <c r="G232" s="40"/>
      <c r="H232" s="40"/>
      <c r="I232" s="40"/>
      <c r="J232" s="113" t="s">
        <v>194</v>
      </c>
      <c r="K232" s="114"/>
      <c r="L232" s="114"/>
      <c r="M232" s="114"/>
      <c r="N232" s="32"/>
      <c r="O232" s="114"/>
      <c r="P232" s="367">
        <f>IF(F240&lt;5001,0,S232)</f>
        <v>0</v>
      </c>
      <c r="Q232" s="108"/>
      <c r="S232" s="18">
        <f>IF(P229="NO",0,F240/2)</f>
        <v>0</v>
      </c>
    </row>
    <row r="233" spans="2:19" ht="12.75" customHeight="1" x14ac:dyDescent="0.25">
      <c r="B233" s="28"/>
      <c r="C233" s="64"/>
      <c r="D233" s="110" t="s">
        <v>129</v>
      </c>
      <c r="E233" s="110"/>
      <c r="F233" s="125">
        <f>P106</f>
        <v>0</v>
      </c>
      <c r="G233" s="40"/>
      <c r="H233" s="112"/>
      <c r="I233" s="112"/>
      <c r="J233" s="115" t="s">
        <v>195</v>
      </c>
      <c r="K233" s="116"/>
      <c r="L233" s="116"/>
      <c r="M233" s="117"/>
      <c r="N233" s="117"/>
      <c r="O233" s="116"/>
      <c r="P233" s="367"/>
      <c r="Q233" s="108"/>
    </row>
    <row r="234" spans="2:19" ht="12.75" customHeight="1" x14ac:dyDescent="0.25">
      <c r="B234" s="28"/>
      <c r="C234" s="64"/>
      <c r="D234" s="134"/>
      <c r="E234" s="134"/>
      <c r="F234" s="134"/>
      <c r="G234" s="40"/>
      <c r="H234" s="40"/>
      <c r="I234" s="40"/>
      <c r="J234" s="118"/>
      <c r="K234" s="85"/>
      <c r="L234" s="85"/>
      <c r="M234" s="43"/>
      <c r="N234" s="43"/>
      <c r="O234" s="119" t="s">
        <v>196</v>
      </c>
      <c r="P234" s="120">
        <f>P232</f>
        <v>0</v>
      </c>
      <c r="Q234" s="108"/>
    </row>
    <row r="235" spans="2:19" ht="12.75" customHeight="1" x14ac:dyDescent="0.25">
      <c r="B235" s="28"/>
      <c r="C235" s="64"/>
      <c r="D235" s="133" t="s">
        <v>22</v>
      </c>
      <c r="E235" s="110"/>
      <c r="F235" s="125">
        <f>P46+P56+P66</f>
        <v>0</v>
      </c>
      <c r="G235" s="40"/>
      <c r="H235" s="112"/>
      <c r="I235" s="112"/>
      <c r="J235" s="113" t="s">
        <v>197</v>
      </c>
      <c r="K235" s="114"/>
      <c r="L235" s="114"/>
      <c r="M235" s="32"/>
      <c r="N235" s="32"/>
      <c r="O235" s="32"/>
      <c r="P235" s="367">
        <f>P232/2</f>
        <v>0</v>
      </c>
      <c r="Q235" s="108"/>
    </row>
    <row r="236" spans="2:19" ht="12.75" customHeight="1" x14ac:dyDescent="0.25">
      <c r="B236" s="28"/>
      <c r="C236" s="64"/>
      <c r="D236" s="134"/>
      <c r="E236" s="134"/>
      <c r="F236" s="134"/>
      <c r="G236" s="40"/>
      <c r="H236" s="40"/>
      <c r="I236" s="40"/>
      <c r="J236" s="115" t="s">
        <v>198</v>
      </c>
      <c r="K236" s="116"/>
      <c r="L236" s="116"/>
      <c r="M236" s="117"/>
      <c r="N236" s="117"/>
      <c r="O236" s="117"/>
      <c r="P236" s="367"/>
      <c r="Q236" s="108"/>
    </row>
    <row r="237" spans="2:19" ht="12.75" customHeight="1" x14ac:dyDescent="0.25">
      <c r="B237" s="28"/>
      <c r="C237" s="64"/>
      <c r="D237" s="133" t="s">
        <v>50</v>
      </c>
      <c r="E237" s="110"/>
      <c r="F237" s="125">
        <f>P50+P60+P70</f>
        <v>0</v>
      </c>
      <c r="G237" s="40"/>
      <c r="H237" s="112"/>
      <c r="I237" s="121"/>
      <c r="J237" s="113" t="s">
        <v>199</v>
      </c>
      <c r="K237" s="114"/>
      <c r="L237" s="114"/>
      <c r="M237" s="32"/>
      <c r="N237" s="32"/>
      <c r="O237" s="32"/>
      <c r="P237" s="353">
        <f>P232/2</f>
        <v>0</v>
      </c>
      <c r="Q237" s="108"/>
    </row>
    <row r="238" spans="2:19" ht="12.75" customHeight="1" x14ac:dyDescent="0.25">
      <c r="B238" s="28"/>
      <c r="C238" s="64"/>
      <c r="D238" s="40"/>
      <c r="E238" s="40"/>
      <c r="F238" s="40"/>
      <c r="G238" s="40"/>
      <c r="H238" s="40"/>
      <c r="I238" s="40"/>
      <c r="J238" s="115" t="s">
        <v>200</v>
      </c>
      <c r="K238" s="117"/>
      <c r="L238" s="117"/>
      <c r="M238" s="117"/>
      <c r="N238" s="117"/>
      <c r="O238" s="117"/>
      <c r="P238" s="353"/>
      <c r="Q238" s="108"/>
    </row>
    <row r="239" spans="2:19" ht="8.1" customHeight="1" x14ac:dyDescent="0.25">
      <c r="B239" s="28"/>
      <c r="C239" s="64"/>
      <c r="D239" s="40"/>
      <c r="E239" s="40"/>
      <c r="F239" s="40"/>
      <c r="G239" s="40"/>
      <c r="H239" s="40"/>
      <c r="I239" s="40"/>
      <c r="J239" s="64"/>
      <c r="K239" s="64"/>
      <c r="L239" s="109"/>
      <c r="M239" s="64"/>
      <c r="N239" s="64"/>
      <c r="O239" s="64"/>
      <c r="P239" s="122"/>
      <c r="Q239" s="108"/>
    </row>
    <row r="240" spans="2:19" ht="12.75" customHeight="1" x14ac:dyDescent="0.25">
      <c r="B240" s="28"/>
      <c r="C240" s="64"/>
      <c r="D240" s="123" t="s">
        <v>191</v>
      </c>
      <c r="E240" s="60"/>
      <c r="F240" s="124">
        <f>F229+F231+F233+F235+F237</f>
        <v>0</v>
      </c>
      <c r="G240" s="40"/>
      <c r="H240" s="110" t="s">
        <v>186</v>
      </c>
      <c r="I240" s="125"/>
      <c r="J240" s="40"/>
      <c r="K240" s="110"/>
      <c r="L240" s="126" t="s">
        <v>201</v>
      </c>
      <c r="M240" s="110"/>
      <c r="N240" s="110"/>
      <c r="O240" s="110"/>
      <c r="P240" s="111"/>
      <c r="Q240" s="108"/>
    </row>
    <row r="241" spans="2:19" ht="12.75" customHeight="1" x14ac:dyDescent="0.25">
      <c r="B241" s="28"/>
      <c r="C241" s="64"/>
      <c r="D241" s="64"/>
      <c r="E241" s="64"/>
      <c r="F241" s="40"/>
      <c r="G241" s="40"/>
      <c r="H241" s="127"/>
      <c r="I241" s="64"/>
      <c r="J241" s="64"/>
      <c r="K241" s="64"/>
      <c r="L241" s="126" t="s">
        <v>202</v>
      </c>
      <c r="M241" s="64"/>
      <c r="N241" s="64"/>
      <c r="O241" s="64"/>
      <c r="P241" s="122"/>
      <c r="Q241" s="108"/>
    </row>
    <row r="242" spans="2:19" ht="12.75" customHeight="1" x14ac:dyDescent="0.25">
      <c r="B242" s="28"/>
      <c r="C242" s="64"/>
      <c r="D242" s="40"/>
      <c r="E242" s="40"/>
      <c r="F242" s="40"/>
      <c r="G242" s="40"/>
      <c r="H242" s="40"/>
      <c r="I242" s="112"/>
      <c r="J242" s="64"/>
      <c r="K242" s="64"/>
      <c r="L242" s="64"/>
      <c r="M242" s="64"/>
      <c r="N242" s="64"/>
      <c r="O242" s="64"/>
      <c r="P242" s="40"/>
      <c r="Q242" s="108"/>
    </row>
    <row r="243" spans="2:19" ht="12.75" customHeight="1" x14ac:dyDescent="0.25">
      <c r="B243" s="28"/>
      <c r="C243" s="42"/>
      <c r="D243" s="128" t="s">
        <v>143</v>
      </c>
      <c r="E243" s="36"/>
      <c r="F243" s="129">
        <f>L162+L179</f>
        <v>0</v>
      </c>
      <c r="H243" s="315" t="s">
        <v>205</v>
      </c>
      <c r="I243" s="316"/>
      <c r="J243" s="354" t="s">
        <v>208</v>
      </c>
      <c r="K243" s="356" t="s">
        <v>213</v>
      </c>
      <c r="L243" s="357"/>
      <c r="M243" s="357"/>
      <c r="N243" s="357"/>
      <c r="O243" s="358"/>
      <c r="P243" s="362" t="s">
        <v>138</v>
      </c>
      <c r="Q243" s="46"/>
    </row>
    <row r="244" spans="2:19" ht="12.75" customHeight="1" x14ac:dyDescent="0.25">
      <c r="B244" s="130"/>
      <c r="C244" s="64"/>
      <c r="H244" s="315"/>
      <c r="I244" s="316"/>
      <c r="J244" s="355"/>
      <c r="K244" s="359"/>
      <c r="L244" s="360"/>
      <c r="M244" s="360"/>
      <c r="N244" s="360"/>
      <c r="O244" s="361"/>
      <c r="P244" s="363"/>
      <c r="Q244" s="108"/>
    </row>
    <row r="245" spans="2:19" ht="12.75" customHeight="1" x14ac:dyDescent="0.25">
      <c r="B245" s="28"/>
      <c r="C245" s="64"/>
      <c r="J245" s="364" t="s">
        <v>214</v>
      </c>
      <c r="K245" s="365"/>
      <c r="L245" s="365"/>
      <c r="M245" s="365"/>
      <c r="N245" s="365"/>
      <c r="O245" s="365"/>
      <c r="P245" s="366"/>
      <c r="Q245" s="108"/>
    </row>
    <row r="246" spans="2:19" ht="12.75" customHeight="1" x14ac:dyDescent="0.25">
      <c r="B246" s="28"/>
      <c r="C246" s="64"/>
      <c r="D246" s="128" t="s">
        <v>203</v>
      </c>
      <c r="E246" s="36"/>
      <c r="F246" s="129">
        <f>L125+L142</f>
        <v>0</v>
      </c>
      <c r="H246" s="315" t="s">
        <v>206</v>
      </c>
      <c r="I246" s="316"/>
      <c r="J246" s="113" t="s">
        <v>194</v>
      </c>
      <c r="K246" s="114"/>
      <c r="L246" s="114"/>
      <c r="M246" s="114"/>
      <c r="N246" s="32"/>
      <c r="O246" s="114"/>
      <c r="P246" s="367">
        <f>IF(F254&lt;5001,0,S246)</f>
        <v>0</v>
      </c>
      <c r="Q246" s="108"/>
      <c r="S246" s="18">
        <f>IF(P243="NO",0,F254/2)</f>
        <v>0</v>
      </c>
    </row>
    <row r="247" spans="2:19" ht="12.75" customHeight="1" x14ac:dyDescent="0.25">
      <c r="B247" s="28"/>
      <c r="C247" s="64"/>
      <c r="H247" s="315"/>
      <c r="I247" s="316"/>
      <c r="J247" s="115" t="s">
        <v>195</v>
      </c>
      <c r="K247" s="116"/>
      <c r="L247" s="116"/>
      <c r="M247" s="117"/>
      <c r="N247" s="117"/>
      <c r="O247" s="116"/>
      <c r="P247" s="367"/>
      <c r="Q247" s="108"/>
    </row>
    <row r="248" spans="2:19" ht="12.75" customHeight="1" x14ac:dyDescent="0.25">
      <c r="B248" s="28"/>
      <c r="C248" s="64"/>
      <c r="J248" s="118"/>
      <c r="K248" s="85"/>
      <c r="L248" s="85"/>
      <c r="M248" s="43"/>
      <c r="N248" s="43"/>
      <c r="O248" s="119" t="s">
        <v>196</v>
      </c>
      <c r="P248" s="120">
        <f>P246</f>
        <v>0</v>
      </c>
      <c r="Q248" s="108"/>
    </row>
    <row r="249" spans="2:19" ht="12.75" customHeight="1" x14ac:dyDescent="0.25">
      <c r="B249" s="28"/>
      <c r="C249" s="64"/>
      <c r="D249" s="128" t="s">
        <v>146</v>
      </c>
      <c r="E249" s="36"/>
      <c r="F249" s="129">
        <f>L203</f>
        <v>0</v>
      </c>
      <c r="H249" s="315" t="s">
        <v>207</v>
      </c>
      <c r="I249" s="316"/>
      <c r="J249" s="113" t="s">
        <v>197</v>
      </c>
      <c r="K249" s="114"/>
      <c r="L249" s="114"/>
      <c r="M249" s="32"/>
      <c r="N249" s="32"/>
      <c r="O249" s="32"/>
      <c r="P249" s="367">
        <f>P246/2</f>
        <v>0</v>
      </c>
      <c r="Q249" s="108"/>
    </row>
    <row r="250" spans="2:19" ht="12.75" customHeight="1" x14ac:dyDescent="0.25">
      <c r="B250" s="28"/>
      <c r="C250" s="64"/>
      <c r="G250" s="36"/>
      <c r="H250" s="315"/>
      <c r="I250" s="316"/>
      <c r="J250" s="115" t="s">
        <v>198</v>
      </c>
      <c r="K250" s="116"/>
      <c r="L250" s="116"/>
      <c r="M250" s="117"/>
      <c r="N250" s="117"/>
      <c r="O250" s="117"/>
      <c r="P250" s="367"/>
      <c r="Q250" s="108"/>
    </row>
    <row r="251" spans="2:19" ht="12.75" customHeight="1" x14ac:dyDescent="0.25">
      <c r="B251" s="28"/>
      <c r="C251" s="64"/>
      <c r="G251" s="36"/>
      <c r="H251" s="128"/>
      <c r="I251" s="112"/>
      <c r="J251" s="113" t="s">
        <v>199</v>
      </c>
      <c r="K251" s="114"/>
      <c r="L251" s="114"/>
      <c r="M251" s="32"/>
      <c r="N251" s="32"/>
      <c r="O251" s="32"/>
      <c r="P251" s="353">
        <f>P246/2</f>
        <v>0</v>
      </c>
      <c r="Q251" s="108"/>
    </row>
    <row r="252" spans="2:19" ht="12.75" customHeight="1" x14ac:dyDescent="0.25">
      <c r="B252" s="28"/>
      <c r="C252" s="64"/>
      <c r="G252" s="36"/>
      <c r="H252" s="128"/>
      <c r="I252" s="112"/>
      <c r="J252" s="115" t="s">
        <v>200</v>
      </c>
      <c r="K252" s="117"/>
      <c r="L252" s="117"/>
      <c r="M252" s="117"/>
      <c r="N252" s="117"/>
      <c r="O252" s="117"/>
      <c r="P252" s="353"/>
      <c r="Q252" s="108"/>
    </row>
    <row r="253" spans="2:19" ht="8.1" customHeight="1" x14ac:dyDescent="0.25">
      <c r="B253" s="28"/>
      <c r="C253" s="64"/>
      <c r="I253" s="125"/>
      <c r="J253" s="64"/>
      <c r="K253" s="64"/>
      <c r="M253" s="64"/>
      <c r="N253" s="64"/>
      <c r="O253" s="64"/>
      <c r="P253" s="64"/>
      <c r="Q253" s="108"/>
    </row>
    <row r="254" spans="2:19" ht="12.75" customHeight="1" x14ac:dyDescent="0.25">
      <c r="B254" s="28"/>
      <c r="C254" s="64"/>
      <c r="D254" s="61" t="s">
        <v>208</v>
      </c>
      <c r="E254" s="31"/>
      <c r="F254" s="131">
        <f>F243+F246+F249</f>
        <v>0</v>
      </c>
      <c r="G254" s="36"/>
      <c r="H254" s="132" t="s">
        <v>204</v>
      </c>
      <c r="I254" s="64"/>
      <c r="J254" s="64"/>
      <c r="L254" s="126" t="s">
        <v>201</v>
      </c>
      <c r="M254" s="64"/>
      <c r="N254" s="64"/>
      <c r="O254" s="64"/>
      <c r="P254" s="64"/>
      <c r="Q254" s="108"/>
    </row>
    <row r="255" spans="2:19" ht="12.75" customHeight="1" x14ac:dyDescent="0.25">
      <c r="B255" s="28"/>
      <c r="C255" s="64"/>
      <c r="D255" s="64"/>
      <c r="E255" s="64"/>
      <c r="F255" s="64"/>
      <c r="G255" s="64"/>
      <c r="H255" s="64"/>
      <c r="I255" s="125"/>
      <c r="J255" s="64"/>
      <c r="L255" s="126" t="s">
        <v>223</v>
      </c>
      <c r="M255" s="64"/>
      <c r="N255" s="64"/>
      <c r="O255" s="64"/>
      <c r="P255" s="64"/>
      <c r="Q255" s="108"/>
    </row>
    <row r="256" spans="2:19" ht="12.75" customHeight="1" x14ac:dyDescent="0.25">
      <c r="B256" s="28"/>
      <c r="C256" s="64"/>
      <c r="D256" s="133" t="s">
        <v>209</v>
      </c>
      <c r="E256" s="64"/>
      <c r="F256" s="125">
        <f>P217</f>
        <v>0</v>
      </c>
      <c r="G256" s="64"/>
      <c r="H256" s="134" t="s">
        <v>185</v>
      </c>
      <c r="I256" s="42"/>
      <c r="J256" s="64"/>
      <c r="L256" s="126" t="s">
        <v>210</v>
      </c>
      <c r="M256" s="64"/>
      <c r="N256" s="64"/>
      <c r="O256" s="64"/>
      <c r="P256" s="64"/>
      <c r="Q256" s="108"/>
    </row>
    <row r="257" spans="2:17" ht="12.75" customHeight="1" thickBot="1" x14ac:dyDescent="0.3">
      <c r="B257" s="28"/>
      <c r="C257" s="64"/>
      <c r="D257" s="42"/>
      <c r="E257" s="42"/>
      <c r="F257" s="42"/>
      <c r="G257" s="42"/>
      <c r="H257" s="42"/>
      <c r="I257" s="125"/>
      <c r="J257" s="64"/>
      <c r="L257" s="126" t="s">
        <v>211</v>
      </c>
      <c r="M257" s="64"/>
      <c r="N257" s="64"/>
      <c r="O257" s="64"/>
      <c r="P257" s="64"/>
      <c r="Q257" s="108"/>
    </row>
    <row r="258" spans="2:17" ht="12.75" customHeight="1" x14ac:dyDescent="0.25">
      <c r="B258" s="28"/>
      <c r="C258" s="64"/>
      <c r="D258" s="135" t="s">
        <v>7</v>
      </c>
      <c r="E258" s="136"/>
      <c r="F258" s="137">
        <f>F240+F254+F256</f>
        <v>0</v>
      </c>
      <c r="G258" s="64"/>
      <c r="H258" s="40"/>
      <c r="I258" s="64"/>
      <c r="J258" s="64"/>
      <c r="K258" s="64"/>
      <c r="L258" s="64"/>
      <c r="M258" s="64"/>
      <c r="N258" s="64"/>
      <c r="O258" s="64"/>
      <c r="P258" s="64"/>
      <c r="Q258" s="46"/>
    </row>
    <row r="259" spans="2:17" ht="12.75" customHeight="1" x14ac:dyDescent="0.25">
      <c r="B259" s="130"/>
      <c r="C259" s="64"/>
      <c r="D259" s="110"/>
      <c r="E259" s="64"/>
      <c r="F259" s="64"/>
      <c r="G259" s="64"/>
      <c r="H259" s="64"/>
      <c r="I259" s="64"/>
      <c r="J259" s="64"/>
      <c r="K259" s="64"/>
      <c r="L259" s="64"/>
      <c r="M259" s="64"/>
      <c r="N259" s="64"/>
      <c r="O259" s="64"/>
      <c r="P259" s="138"/>
      <c r="Q259" s="108"/>
    </row>
    <row r="260" spans="2:17" ht="12.75" customHeight="1" thickBot="1" x14ac:dyDescent="0.3">
      <c r="B260" s="139"/>
      <c r="C260" s="140"/>
      <c r="D260" s="140"/>
      <c r="E260" s="140"/>
      <c r="F260" s="140"/>
      <c r="G260" s="140"/>
      <c r="H260" s="140"/>
      <c r="I260" s="140"/>
      <c r="J260" s="140"/>
      <c r="K260" s="140"/>
      <c r="L260" s="140"/>
      <c r="M260" s="140"/>
      <c r="N260" s="140"/>
      <c r="O260" s="140"/>
      <c r="P260" s="140"/>
      <c r="Q260" s="141"/>
    </row>
    <row r="261" spans="2:17" ht="12.75" customHeight="1" x14ac:dyDescent="0.25"/>
    <row r="262" spans="2:17" ht="12.75" customHeight="1" x14ac:dyDescent="0.25"/>
    <row r="263" spans="2:17" ht="12.75" customHeight="1" x14ac:dyDescent="0.25"/>
    <row r="264" spans="2:17" ht="12.75" customHeight="1" x14ac:dyDescent="0.25"/>
    <row r="265" spans="2:17" ht="12.75" customHeight="1" x14ac:dyDescent="0.25"/>
    <row r="266" spans="2:17" ht="12.75" customHeight="1" x14ac:dyDescent="0.25"/>
  </sheetData>
  <sheetProtection algorithmName="SHA-512" hashValue="P1dE/ppoWPaohddCL0uE5mKPEHxJP5Squ/hS0stsuw8RsosUP5COi4wLp6fXd6/1E9wG6uXdE61i3yYy1E+1eg==" saltValue="DcsE2OM5fmP0cM1JTu4T8w==" spinCount="100000" sheet="1" objects="1" scenarios="1" selectLockedCells="1"/>
  <mergeCells count="50">
    <mergeCell ref="P251:P252"/>
    <mergeCell ref="H246:I247"/>
    <mergeCell ref="H249:I250"/>
    <mergeCell ref="J229:J230"/>
    <mergeCell ref="K229:O230"/>
    <mergeCell ref="P229:P230"/>
    <mergeCell ref="J231:P231"/>
    <mergeCell ref="P232:P233"/>
    <mergeCell ref="P235:P236"/>
    <mergeCell ref="P237:P238"/>
    <mergeCell ref="J243:J244"/>
    <mergeCell ref="K243:O244"/>
    <mergeCell ref="P243:P244"/>
    <mergeCell ref="J245:P245"/>
    <mergeCell ref="P246:P247"/>
    <mergeCell ref="P249:P250"/>
    <mergeCell ref="H243:I244"/>
    <mergeCell ref="H91:I91"/>
    <mergeCell ref="H95:I95"/>
    <mergeCell ref="B205:P206"/>
    <mergeCell ref="Q205:Q208"/>
    <mergeCell ref="B207:P208"/>
    <mergeCell ref="B181:P182"/>
    <mergeCell ref="Q181:Q184"/>
    <mergeCell ref="B183:P184"/>
    <mergeCell ref="B108:P109"/>
    <mergeCell ref="Q108:Q111"/>
    <mergeCell ref="B110:P111"/>
    <mergeCell ref="B144:P145"/>
    <mergeCell ref="Q144:Q147"/>
    <mergeCell ref="B146:P147"/>
    <mergeCell ref="B224:P225"/>
    <mergeCell ref="B2:P3"/>
    <mergeCell ref="Q2:Q5"/>
    <mergeCell ref="B4:P5"/>
    <mergeCell ref="B39:P40"/>
    <mergeCell ref="Q39:Q42"/>
    <mergeCell ref="B41:P42"/>
    <mergeCell ref="Q224:Q227"/>
    <mergeCell ref="B226:P227"/>
    <mergeCell ref="B76:P77"/>
    <mergeCell ref="Q76:Q79"/>
    <mergeCell ref="B78:P79"/>
    <mergeCell ref="E103:G103"/>
    <mergeCell ref="H85:I85"/>
    <mergeCell ref="H89:I89"/>
    <mergeCell ref="H93:I93"/>
    <mergeCell ref="H97:I97"/>
    <mergeCell ref="H83:I83"/>
    <mergeCell ref="H87:I87"/>
  </mergeCells>
  <conditionalFormatting sqref="P237">
    <cfRule type="expression" dxfId="5" priority="10">
      <formula>$AG$182="NO"</formula>
    </cfRule>
  </conditionalFormatting>
  <conditionalFormatting sqref="P232">
    <cfRule type="expression" dxfId="4" priority="9">
      <formula>$AG$182="NO"</formula>
    </cfRule>
  </conditionalFormatting>
  <conditionalFormatting sqref="P235">
    <cfRule type="expression" dxfId="3" priority="4">
      <formula>$AG$182="NO"</formula>
    </cfRule>
  </conditionalFormatting>
  <conditionalFormatting sqref="P251">
    <cfRule type="expression" dxfId="2" priority="3">
      <formula>$AG$182="NO"</formula>
    </cfRule>
  </conditionalFormatting>
  <conditionalFormatting sqref="P246">
    <cfRule type="expression" dxfId="1" priority="2">
      <formula>$AG$182="NO"</formula>
    </cfRule>
  </conditionalFormatting>
  <conditionalFormatting sqref="P249">
    <cfRule type="expression" dxfId="0" priority="1">
      <formula>$AG$182="NO"</formula>
    </cfRule>
  </conditionalFormatting>
  <dataValidations disablePrompts="1" count="8">
    <dataValidation type="list" allowBlank="1" showInputMessage="1" showErrorMessage="1" sqref="F134 F171 F115 F117 F132 F152 F154 F169 F189 F193 F191 F195">
      <formula1>$S$118:$S$123</formula1>
    </dataValidation>
    <dataValidation type="list" allowBlank="1" showInputMessage="1" showErrorMessage="1" sqref="L121 L158 L199 L138 L175 P229 P243">
      <formula1>$S$125:$S$126</formula1>
    </dataValidation>
    <dataValidation type="list" showInputMessage="1" showErrorMessage="1" sqref="H33 H29 H23 H19 H13 H9">
      <formula1>$AN$5:$AN$11</formula1>
    </dataValidation>
    <dataValidation type="list" prompt="selezionare una tariffa da elenco o inserire valore" sqref="I9 I29 I19">
      <formula1>$AP$4:$AP$44</formula1>
    </dataValidation>
    <dataValidation type="list" sqref="I13 I33 I23">
      <formula1>$AQ$4:$AQ$44</formula1>
    </dataValidation>
    <dataValidation type="list" allowBlank="1" showInputMessage="1" showErrorMessage="1" sqref="L46 L50 L56 L60 L66 L70">
      <formula1>$AP$46:$AP$61</formula1>
    </dataValidation>
    <dataValidation type="list" allowBlank="1" showInputMessage="1" showErrorMessage="1" sqref="H85:I85 H89:I89 H93:I93 H97:I97">
      <formula1>$AN$78:$AN$102</formula1>
    </dataValidation>
    <dataValidation type="list" allowBlank="1" showInputMessage="1" showErrorMessage="1" sqref="J46 J50 J56 J60 J66 J70">
      <formula1>$AN$46:$AN$49</formula1>
    </dataValidation>
  </dataValidations>
  <pageMargins left="0.70866141732283472" right="0.70866141732283472" top="0.74803149606299213" bottom="0.74803149606299213" header="0.31496062992125984" footer="0.31496062992125984"/>
  <pageSetup paperSize="8" scale="120" orientation="landscape" r:id="rId1"/>
  <rowBreaks count="8" manualBreakCount="8">
    <brk id="38" max="16383" man="1"/>
    <brk id="75" max="16383" man="1"/>
    <brk id="107" max="16383" man="1"/>
    <brk id="143" max="16383" man="1"/>
    <brk id="180" max="16383" man="1"/>
    <brk id="204" max="16383" man="1"/>
    <brk id="223" max="16383" man="1"/>
    <brk id="26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R26"/>
  <sheetViews>
    <sheetView showGridLines="0" zoomScale="85" zoomScaleNormal="85" workbookViewId="0"/>
  </sheetViews>
  <sheetFormatPr defaultRowHeight="15" x14ac:dyDescent="0.25"/>
  <cols>
    <col min="1" max="1" width="5.85546875" style="8" customWidth="1"/>
    <col min="2" max="2" width="19.140625" style="8" customWidth="1"/>
    <col min="3" max="3" width="14.5703125" style="8" customWidth="1"/>
    <col min="4" max="4" width="9.140625" style="8"/>
    <col min="5" max="5" width="15.7109375" style="8" customWidth="1"/>
    <col min="6" max="6" width="14.85546875" style="8" customWidth="1"/>
    <col min="7" max="7" width="9.140625" style="8"/>
    <col min="8" max="8" width="20.28515625" style="8" customWidth="1"/>
    <col min="9" max="9" width="16.28515625" style="8" customWidth="1"/>
    <col min="10" max="10" width="9.140625" style="8"/>
    <col min="11" max="11" width="18.42578125" style="8" customWidth="1"/>
    <col min="12" max="12" width="16.140625" style="8" customWidth="1"/>
    <col min="13" max="13" width="9.140625" style="8"/>
    <col min="14" max="14" width="15" style="8" customWidth="1"/>
    <col min="15" max="15" width="11.28515625" style="8" customWidth="1"/>
    <col min="16" max="16" width="9.140625" style="8"/>
    <col min="17" max="17" width="18.42578125" style="8" bestFit="1" customWidth="1"/>
    <col min="18" max="18" width="13.85546875" style="8" customWidth="1"/>
    <col min="19" max="16384" width="9.140625" style="8"/>
  </cols>
  <sheetData>
    <row r="4" spans="1:18" ht="52.5" customHeight="1" x14ac:dyDescent="0.25">
      <c r="C4" s="223" t="s">
        <v>13</v>
      </c>
      <c r="F4" s="223" t="s">
        <v>14</v>
      </c>
      <c r="I4" s="223" t="s">
        <v>15</v>
      </c>
      <c r="L4" s="223" t="s">
        <v>238</v>
      </c>
      <c r="O4" s="5" t="s">
        <v>17</v>
      </c>
      <c r="R4" s="5" t="s">
        <v>18</v>
      </c>
    </row>
    <row r="5" spans="1:18" ht="45" x14ac:dyDescent="0.25">
      <c r="B5" s="4" t="s">
        <v>31</v>
      </c>
      <c r="C5" s="9">
        <v>19.914580000000001</v>
      </c>
      <c r="E5" s="4" t="s">
        <v>19</v>
      </c>
      <c r="F5" s="9">
        <v>35.143680000000003</v>
      </c>
      <c r="H5" s="4" t="s">
        <v>38</v>
      </c>
      <c r="I5" s="9">
        <v>11.9488</v>
      </c>
      <c r="K5" s="4" t="s">
        <v>41</v>
      </c>
      <c r="L5" s="9">
        <v>35.143459999999997</v>
      </c>
      <c r="N5" s="4" t="s">
        <v>38</v>
      </c>
      <c r="O5" s="9">
        <v>11.9488</v>
      </c>
      <c r="Q5" s="4" t="s">
        <v>19</v>
      </c>
      <c r="R5" s="9">
        <v>35.143680000000003</v>
      </c>
    </row>
    <row r="6" spans="1:18" ht="45" customHeight="1" x14ac:dyDescent="0.25">
      <c r="B6" s="4" t="s">
        <v>32</v>
      </c>
      <c r="C6" s="9">
        <v>15.931660000000001</v>
      </c>
      <c r="E6" s="4" t="s">
        <v>23</v>
      </c>
      <c r="F6" s="9">
        <v>11.94875</v>
      </c>
      <c r="H6" s="4" t="s">
        <v>39</v>
      </c>
      <c r="I6" s="9">
        <v>5.9744000000000002</v>
      </c>
      <c r="K6" s="4" t="s">
        <v>42</v>
      </c>
      <c r="L6" s="9">
        <v>35.143459999999997</v>
      </c>
      <c r="N6" s="4" t="s">
        <v>40</v>
      </c>
      <c r="O6" s="9">
        <v>9.5622000000000007</v>
      </c>
      <c r="Q6" s="4" t="s">
        <v>23</v>
      </c>
      <c r="R6" s="9">
        <v>11.94875</v>
      </c>
    </row>
    <row r="7" spans="1:18" ht="67.5" x14ac:dyDescent="0.25">
      <c r="B7" s="4" t="s">
        <v>33</v>
      </c>
      <c r="C7" s="9">
        <v>7.9658300000000004</v>
      </c>
      <c r="E7" s="4" t="s">
        <v>24</v>
      </c>
      <c r="F7" s="9">
        <v>35.143680000000003</v>
      </c>
      <c r="H7" s="4" t="s">
        <v>40</v>
      </c>
      <c r="I7" s="9">
        <v>9.5622000000000007</v>
      </c>
      <c r="K7" s="4" t="s">
        <v>43</v>
      </c>
      <c r="L7" s="9">
        <v>35.143459999999997</v>
      </c>
      <c r="N7" s="4" t="s">
        <v>48</v>
      </c>
      <c r="O7" s="9">
        <v>5.9743700000000004</v>
      </c>
      <c r="Q7" s="4" t="s">
        <v>24</v>
      </c>
      <c r="R7" s="9">
        <v>35.143680000000003</v>
      </c>
    </row>
    <row r="8" spans="1:18" ht="90" customHeight="1" x14ac:dyDescent="0.25">
      <c r="B8" s="4" t="s">
        <v>34</v>
      </c>
      <c r="C8" s="9">
        <v>0.35171000000000002</v>
      </c>
      <c r="E8" s="4" t="s">
        <v>25</v>
      </c>
      <c r="F8" s="9">
        <v>9.5622000000000007</v>
      </c>
      <c r="H8" s="4" t="s">
        <v>29</v>
      </c>
      <c r="I8" s="3" t="s">
        <v>30</v>
      </c>
      <c r="K8" s="4" t="s">
        <v>44</v>
      </c>
      <c r="L8" s="9">
        <v>35.143459999999997</v>
      </c>
      <c r="N8" s="4" t="s">
        <v>29</v>
      </c>
      <c r="O8" s="3" t="s">
        <v>30</v>
      </c>
      <c r="Q8" s="4" t="s">
        <v>25</v>
      </c>
      <c r="R8" s="9">
        <v>9.5622000000000007</v>
      </c>
    </row>
    <row r="9" spans="1:18" ht="67.5" x14ac:dyDescent="0.25">
      <c r="B9" s="4" t="s">
        <v>35</v>
      </c>
      <c r="C9" s="9">
        <v>35.143859999999997</v>
      </c>
      <c r="E9" s="4" t="s">
        <v>26</v>
      </c>
      <c r="F9" s="9">
        <v>14.05747</v>
      </c>
      <c r="H9" s="6"/>
      <c r="I9" s="10"/>
      <c r="J9" s="10"/>
      <c r="K9" s="4" t="s">
        <v>45</v>
      </c>
      <c r="L9" s="9">
        <v>28.11477</v>
      </c>
      <c r="N9" s="6"/>
      <c r="O9" s="10"/>
      <c r="Q9" s="4" t="s">
        <v>26</v>
      </c>
      <c r="R9" s="9">
        <v>14.05747</v>
      </c>
    </row>
    <row r="10" spans="1:18" ht="56.25" customHeight="1" x14ac:dyDescent="0.25">
      <c r="B10" s="4" t="s">
        <v>36</v>
      </c>
      <c r="C10" s="9">
        <v>31.629470000000001</v>
      </c>
      <c r="E10" s="4" t="s">
        <v>27</v>
      </c>
      <c r="F10" s="9">
        <v>5.9743700000000004</v>
      </c>
      <c r="H10" s="10"/>
      <c r="I10" s="10"/>
      <c r="J10" s="10"/>
      <c r="K10" s="4" t="s">
        <v>46</v>
      </c>
      <c r="L10" s="9">
        <v>7.0286900000000001</v>
      </c>
      <c r="N10" s="10"/>
      <c r="O10" s="7"/>
      <c r="Q10" s="4" t="s">
        <v>27</v>
      </c>
      <c r="R10" s="9">
        <v>5.9743700000000004</v>
      </c>
    </row>
    <row r="11" spans="1:18" ht="78.75" x14ac:dyDescent="0.25">
      <c r="B11" s="4" t="s">
        <v>37</v>
      </c>
      <c r="C11" s="9">
        <v>10.54316</v>
      </c>
      <c r="E11" s="4" t="s">
        <v>28</v>
      </c>
      <c r="F11" s="9">
        <v>0.35119</v>
      </c>
      <c r="H11" s="6"/>
      <c r="I11" s="10"/>
      <c r="J11" s="10"/>
      <c r="K11" s="4" t="s">
        <v>47</v>
      </c>
      <c r="L11" s="9">
        <v>21.086069999999999</v>
      </c>
      <c r="N11" s="10"/>
      <c r="O11" s="10"/>
      <c r="Q11" s="4" t="s">
        <v>28</v>
      </c>
      <c r="R11" s="9">
        <v>0.35119</v>
      </c>
    </row>
    <row r="12" spans="1:18" ht="108.75" customHeight="1" x14ac:dyDescent="0.25">
      <c r="B12" s="4" t="s">
        <v>29</v>
      </c>
      <c r="C12" s="3" t="s">
        <v>30</v>
      </c>
      <c r="E12" s="4" t="s">
        <v>29</v>
      </c>
      <c r="F12" s="3" t="s">
        <v>30</v>
      </c>
      <c r="H12" s="10"/>
      <c r="I12" s="10"/>
      <c r="J12" s="10"/>
      <c r="K12" s="4" t="s">
        <v>29</v>
      </c>
      <c r="L12" s="3" t="s">
        <v>30</v>
      </c>
      <c r="Q12" s="4" t="s">
        <v>29</v>
      </c>
      <c r="R12" s="3" t="s">
        <v>30</v>
      </c>
    </row>
    <row r="13" spans="1:18" x14ac:dyDescent="0.25">
      <c r="A13" s="10"/>
      <c r="B13" s="6"/>
      <c r="C13" s="10"/>
      <c r="D13" s="10"/>
      <c r="K13" s="6"/>
      <c r="L13" s="10"/>
      <c r="Q13" s="6"/>
      <c r="R13" s="10"/>
    </row>
    <row r="14" spans="1:18" ht="86.25" customHeight="1" x14ac:dyDescent="0.25">
      <c r="A14" s="10"/>
      <c r="B14" s="10"/>
      <c r="C14" s="7"/>
      <c r="D14" s="10"/>
      <c r="K14" s="10"/>
      <c r="L14" s="7"/>
      <c r="Q14" s="10"/>
      <c r="R14" s="7"/>
    </row>
    <row r="15" spans="1:18" x14ac:dyDescent="0.25">
      <c r="A15" s="10"/>
      <c r="B15" s="6"/>
      <c r="C15" s="10"/>
      <c r="D15" s="10"/>
      <c r="K15" s="6"/>
      <c r="L15" s="10"/>
      <c r="Q15" s="6"/>
      <c r="R15" s="10"/>
    </row>
    <row r="16" spans="1:18" ht="120" customHeight="1" x14ac:dyDescent="0.25">
      <c r="A16" s="10"/>
      <c r="B16" s="10"/>
      <c r="C16" s="7"/>
      <c r="D16" s="10"/>
      <c r="K16" s="10"/>
      <c r="L16" s="7"/>
      <c r="Q16" s="10"/>
      <c r="R16" s="7"/>
    </row>
    <row r="17" spans="1:18" x14ac:dyDescent="0.25">
      <c r="A17" s="10"/>
      <c r="B17" s="6"/>
      <c r="C17" s="10"/>
      <c r="D17" s="10"/>
      <c r="K17" s="6"/>
      <c r="L17" s="10"/>
      <c r="Q17" s="6"/>
      <c r="R17" s="10"/>
    </row>
    <row r="18" spans="1:18" ht="45" customHeight="1" x14ac:dyDescent="0.25">
      <c r="A18" s="10"/>
      <c r="B18" s="10"/>
      <c r="C18" s="7"/>
      <c r="D18" s="10"/>
      <c r="K18" s="10"/>
      <c r="L18" s="7"/>
      <c r="Q18" s="10"/>
      <c r="R18" s="7"/>
    </row>
    <row r="19" spans="1:18" x14ac:dyDescent="0.25">
      <c r="A19" s="10"/>
      <c r="B19" s="6"/>
      <c r="C19" s="10"/>
      <c r="D19" s="10"/>
      <c r="K19" s="6"/>
      <c r="Q19" s="6"/>
      <c r="R19" s="10"/>
    </row>
    <row r="20" spans="1:18" x14ac:dyDescent="0.25">
      <c r="A20" s="10"/>
      <c r="B20" s="10"/>
      <c r="C20" s="10"/>
      <c r="D20" s="10"/>
      <c r="K20" s="10"/>
      <c r="Q20" s="10"/>
      <c r="R20" s="10"/>
    </row>
    <row r="21" spans="1:18" x14ac:dyDescent="0.25">
      <c r="A21" s="10"/>
      <c r="B21" s="10"/>
      <c r="C21" s="10"/>
      <c r="D21" s="10"/>
      <c r="K21" s="10"/>
    </row>
    <row r="22" spans="1:18" x14ac:dyDescent="0.25">
      <c r="A22" s="10"/>
      <c r="B22" s="10"/>
      <c r="C22" s="10"/>
      <c r="D22" s="10"/>
      <c r="K22" s="10"/>
    </row>
    <row r="23" spans="1:18" x14ac:dyDescent="0.25">
      <c r="K23" s="10"/>
    </row>
    <row r="24" spans="1:18" x14ac:dyDescent="0.25">
      <c r="K24" s="10"/>
    </row>
    <row r="25" spans="1:18" x14ac:dyDescent="0.25">
      <c r="K25" s="10"/>
    </row>
    <row r="26" spans="1:18" x14ac:dyDescent="0.25">
      <c r="K26" s="10"/>
    </row>
  </sheetData>
  <sheetProtection algorithmName="SHA-512" hashValue="x9JZFKNH6cqH9NT6KUA2tgNfwu2MnLvwiNKYLB7LmVdwci872oKmi6XQ7fr2NpP/1TddKpSY1c8pxlsvhthhag==" saltValue="okaGVW63EDgatQezqpaw+Q==" spinCount="100000" sheet="1" objects="1" scenarios="1" selectLockedCells="1" selectUnlockedCell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R26"/>
  <sheetViews>
    <sheetView showGridLines="0" zoomScale="85" zoomScaleNormal="85" workbookViewId="0"/>
  </sheetViews>
  <sheetFormatPr defaultRowHeight="15" x14ac:dyDescent="0.25"/>
  <cols>
    <col min="1" max="1" width="5.85546875" style="8" customWidth="1"/>
    <col min="2" max="2" width="19.140625" style="8" customWidth="1"/>
    <col min="3" max="3" width="14.5703125" style="8" customWidth="1"/>
    <col min="4" max="4" width="9.140625" style="8"/>
    <col min="5" max="5" width="15.7109375" style="8" customWidth="1"/>
    <col min="6" max="6" width="14.5703125" style="8" customWidth="1"/>
    <col min="7" max="7" width="9.140625" style="8"/>
    <col min="8" max="8" width="20.28515625" style="8" customWidth="1"/>
    <col min="9" max="9" width="14.7109375" style="8" customWidth="1"/>
    <col min="10" max="10" width="9.140625" style="8"/>
    <col min="11" max="11" width="18.42578125" style="8" customWidth="1"/>
    <col min="12" max="12" width="15.85546875" style="8" customWidth="1"/>
    <col min="13" max="13" width="9.140625" style="8"/>
    <col min="14" max="14" width="15" style="8" customWidth="1"/>
    <col min="15" max="15" width="12.7109375" style="8" customWidth="1"/>
    <col min="16" max="16" width="9.140625" style="8"/>
    <col min="17" max="17" width="18.42578125" style="8" bestFit="1" customWidth="1"/>
    <col min="18" max="18" width="13.85546875" style="8" customWidth="1"/>
    <col min="19" max="16384" width="9.140625" style="8"/>
  </cols>
  <sheetData>
    <row r="4" spans="1:18" ht="52.5" customHeight="1" x14ac:dyDescent="0.25">
      <c r="C4" s="223" t="s">
        <v>13</v>
      </c>
      <c r="F4" s="223" t="s">
        <v>14</v>
      </c>
      <c r="I4" s="223" t="s">
        <v>239</v>
      </c>
      <c r="L4" s="223" t="s">
        <v>238</v>
      </c>
      <c r="O4" s="223" t="s">
        <v>17</v>
      </c>
      <c r="R4" s="223" t="s">
        <v>18</v>
      </c>
    </row>
    <row r="5" spans="1:18" ht="45" x14ac:dyDescent="0.25">
      <c r="B5" s="4" t="s">
        <v>31</v>
      </c>
      <c r="C5" s="9">
        <v>5.7843200000000001</v>
      </c>
      <c r="E5" s="4" t="s">
        <v>19</v>
      </c>
      <c r="F5" s="9">
        <v>56.229329999999997</v>
      </c>
      <c r="H5" s="4" t="s">
        <v>38</v>
      </c>
      <c r="I5" s="9">
        <v>3.4705400000000002</v>
      </c>
      <c r="K5" s="4" t="s">
        <v>41</v>
      </c>
      <c r="L5" s="9">
        <v>56.229529999999997</v>
      </c>
      <c r="N5" s="4" t="s">
        <v>38</v>
      </c>
      <c r="O5" s="9">
        <v>3.4702199999999999</v>
      </c>
      <c r="Q5" s="4" t="s">
        <v>19</v>
      </c>
      <c r="R5" s="9">
        <v>56.229329999999997</v>
      </c>
    </row>
    <row r="6" spans="1:18" ht="45" customHeight="1" x14ac:dyDescent="0.25">
      <c r="B6" s="4" t="s">
        <v>32</v>
      </c>
      <c r="C6" s="9">
        <v>4.6269400000000003</v>
      </c>
      <c r="E6" s="4" t="s">
        <v>23</v>
      </c>
      <c r="F6" s="9">
        <v>3.4700700000000002</v>
      </c>
      <c r="H6" s="4" t="s">
        <v>39</v>
      </c>
      <c r="I6" s="9">
        <v>1.7352700000000001</v>
      </c>
      <c r="K6" s="4" t="s">
        <v>42</v>
      </c>
      <c r="L6" s="9">
        <v>56.229529999999997</v>
      </c>
      <c r="N6" s="4" t="s">
        <v>40</v>
      </c>
      <c r="O6" s="9">
        <v>2.78267</v>
      </c>
      <c r="Q6" s="4" t="s">
        <v>23</v>
      </c>
      <c r="R6" s="9">
        <v>3.4700700000000002</v>
      </c>
    </row>
    <row r="7" spans="1:18" ht="67.5" x14ac:dyDescent="0.25">
      <c r="B7" s="4" t="s">
        <v>33</v>
      </c>
      <c r="C7" s="9">
        <v>2.3137300000000001</v>
      </c>
      <c r="E7" s="4" t="s">
        <v>24</v>
      </c>
      <c r="F7" s="9">
        <v>56.229329999999997</v>
      </c>
      <c r="H7" s="4" t="s">
        <v>40</v>
      </c>
      <c r="I7" s="9">
        <v>2.78267</v>
      </c>
      <c r="K7" s="4" t="s">
        <v>43</v>
      </c>
      <c r="L7" s="9">
        <v>56.229529999999997</v>
      </c>
      <c r="N7" s="4" t="s">
        <v>48</v>
      </c>
      <c r="O7" s="9">
        <v>1.7353000000000001</v>
      </c>
      <c r="Q7" s="4" t="s">
        <v>24</v>
      </c>
      <c r="R7" s="9">
        <v>56.229329999999997</v>
      </c>
    </row>
    <row r="8" spans="1:18" ht="90" customHeight="1" x14ac:dyDescent="0.25">
      <c r="B8" s="4" t="s">
        <v>34</v>
      </c>
      <c r="C8" s="9">
        <v>0.28147</v>
      </c>
      <c r="E8" s="4" t="s">
        <v>25</v>
      </c>
      <c r="F8" s="9">
        <v>2.78267</v>
      </c>
      <c r="H8" s="4" t="s">
        <v>29</v>
      </c>
      <c r="I8" s="3" t="s">
        <v>30</v>
      </c>
      <c r="K8" s="4" t="s">
        <v>44</v>
      </c>
      <c r="L8" s="9">
        <v>56.229529999999997</v>
      </c>
      <c r="N8" s="4" t="s">
        <v>29</v>
      </c>
      <c r="O8" s="3" t="s">
        <v>30</v>
      </c>
      <c r="Q8" s="4" t="s">
        <v>25</v>
      </c>
      <c r="R8" s="9">
        <v>2.78267</v>
      </c>
    </row>
    <row r="9" spans="1:18" ht="67.5" x14ac:dyDescent="0.25">
      <c r="B9" s="4" t="s">
        <v>35</v>
      </c>
      <c r="C9" s="9">
        <v>56.229239999999997</v>
      </c>
      <c r="E9" s="4" t="s">
        <v>26</v>
      </c>
      <c r="F9" s="9">
        <v>22.49173</v>
      </c>
      <c r="H9" s="6"/>
      <c r="I9" s="10"/>
      <c r="J9" s="10"/>
      <c r="K9" s="4" t="s">
        <v>45</v>
      </c>
      <c r="L9" s="9">
        <v>44.983620000000002</v>
      </c>
      <c r="N9" s="6"/>
      <c r="O9" s="10"/>
      <c r="Q9" s="4" t="s">
        <v>26</v>
      </c>
      <c r="R9" s="9">
        <v>22.49173</v>
      </c>
    </row>
    <row r="10" spans="1:18" ht="56.25" customHeight="1" x14ac:dyDescent="0.25">
      <c r="B10" s="4" t="s">
        <v>36</v>
      </c>
      <c r="C10" s="9">
        <v>50.606319999999997</v>
      </c>
      <c r="E10" s="4" t="s">
        <v>27</v>
      </c>
      <c r="F10" s="9">
        <v>1.7353000000000001</v>
      </c>
      <c r="H10" s="10"/>
      <c r="I10" s="10"/>
      <c r="J10" s="10"/>
      <c r="K10" s="4" t="s">
        <v>46</v>
      </c>
      <c r="L10" s="9">
        <v>11.24591</v>
      </c>
      <c r="N10" s="10"/>
      <c r="O10" s="7"/>
      <c r="Q10" s="4" t="s">
        <v>27</v>
      </c>
      <c r="R10" s="9">
        <v>1.7353000000000001</v>
      </c>
    </row>
    <row r="11" spans="1:18" ht="78.75" x14ac:dyDescent="0.25">
      <c r="B11" s="4" t="s">
        <v>37</v>
      </c>
      <c r="C11" s="9">
        <v>16.868770000000001</v>
      </c>
      <c r="E11" s="4" t="s">
        <v>28</v>
      </c>
      <c r="F11" s="9">
        <v>0.28147</v>
      </c>
      <c r="H11" s="6"/>
      <c r="I11" s="10"/>
      <c r="J11" s="10"/>
      <c r="K11" s="4" t="s">
        <v>47</v>
      </c>
      <c r="L11" s="9">
        <v>33.737720000000003</v>
      </c>
      <c r="N11" s="10"/>
      <c r="O11" s="10"/>
      <c r="Q11" s="4" t="s">
        <v>28</v>
      </c>
      <c r="R11" s="9">
        <v>0.28147</v>
      </c>
    </row>
    <row r="12" spans="1:18" ht="108.75" customHeight="1" x14ac:dyDescent="0.25">
      <c r="B12" s="4" t="s">
        <v>29</v>
      </c>
      <c r="C12" s="3" t="s">
        <v>30</v>
      </c>
      <c r="E12" s="4" t="s">
        <v>29</v>
      </c>
      <c r="F12" s="3" t="s">
        <v>30</v>
      </c>
      <c r="H12" s="10"/>
      <c r="I12" s="10"/>
      <c r="J12" s="10"/>
      <c r="K12" s="4" t="s">
        <v>29</v>
      </c>
      <c r="L12" s="3" t="s">
        <v>30</v>
      </c>
      <c r="Q12" s="4" t="s">
        <v>29</v>
      </c>
      <c r="R12" s="3" t="s">
        <v>30</v>
      </c>
    </row>
    <row r="13" spans="1:18" x14ac:dyDescent="0.25">
      <c r="A13" s="10"/>
      <c r="B13" s="6"/>
      <c r="C13" s="10"/>
      <c r="D13" s="10"/>
      <c r="K13" s="6"/>
      <c r="L13" s="10"/>
      <c r="Q13" s="6"/>
      <c r="R13" s="10"/>
    </row>
    <row r="14" spans="1:18" ht="86.25" customHeight="1" x14ac:dyDescent="0.25">
      <c r="A14" s="10"/>
      <c r="B14" s="10"/>
      <c r="C14" s="7"/>
      <c r="D14" s="10"/>
      <c r="K14" s="10"/>
      <c r="L14" s="7"/>
      <c r="Q14" s="10"/>
      <c r="R14" s="7"/>
    </row>
    <row r="15" spans="1:18" x14ac:dyDescent="0.25">
      <c r="A15" s="10"/>
      <c r="B15" s="6"/>
      <c r="C15" s="10"/>
      <c r="D15" s="10"/>
      <c r="K15" s="6"/>
      <c r="L15" s="10"/>
      <c r="Q15" s="6"/>
      <c r="R15" s="10"/>
    </row>
    <row r="16" spans="1:18" ht="120" customHeight="1" x14ac:dyDescent="0.25">
      <c r="A16" s="10"/>
      <c r="B16" s="10"/>
      <c r="C16" s="7"/>
      <c r="D16" s="10"/>
      <c r="K16" s="10"/>
      <c r="L16" s="7"/>
      <c r="Q16" s="10"/>
      <c r="R16" s="7"/>
    </row>
    <row r="17" spans="1:18" x14ac:dyDescent="0.25">
      <c r="A17" s="10"/>
      <c r="B17" s="6"/>
      <c r="C17" s="10"/>
      <c r="D17" s="10"/>
      <c r="K17" s="6"/>
      <c r="L17" s="10"/>
      <c r="Q17" s="6"/>
      <c r="R17" s="10"/>
    </row>
    <row r="18" spans="1:18" ht="45" customHeight="1" x14ac:dyDescent="0.25">
      <c r="A18" s="10"/>
      <c r="B18" s="10"/>
      <c r="C18" s="7"/>
      <c r="D18" s="10"/>
      <c r="K18" s="10"/>
      <c r="L18" s="7"/>
      <c r="Q18" s="10"/>
      <c r="R18" s="7"/>
    </row>
    <row r="19" spans="1:18" x14ac:dyDescent="0.25">
      <c r="A19" s="10"/>
      <c r="B19" s="6"/>
      <c r="C19" s="10"/>
      <c r="D19" s="10"/>
      <c r="K19" s="6"/>
      <c r="Q19" s="6"/>
      <c r="R19" s="10"/>
    </row>
    <row r="20" spans="1:18" x14ac:dyDescent="0.25">
      <c r="A20" s="10"/>
      <c r="B20" s="10"/>
      <c r="C20" s="10"/>
      <c r="D20" s="10"/>
      <c r="K20" s="10"/>
      <c r="Q20" s="10"/>
      <c r="R20" s="10"/>
    </row>
    <row r="21" spans="1:18" x14ac:dyDescent="0.25">
      <c r="A21" s="10"/>
      <c r="B21" s="10"/>
      <c r="C21" s="10"/>
      <c r="D21" s="10"/>
      <c r="K21" s="10"/>
    </row>
    <row r="22" spans="1:18" x14ac:dyDescent="0.25">
      <c r="A22" s="10"/>
      <c r="B22" s="10"/>
      <c r="C22" s="10"/>
      <c r="D22" s="10"/>
      <c r="K22" s="10"/>
    </row>
    <row r="23" spans="1:18" x14ac:dyDescent="0.25">
      <c r="K23" s="10"/>
    </row>
    <row r="24" spans="1:18" x14ac:dyDescent="0.25">
      <c r="K24" s="10"/>
    </row>
    <row r="25" spans="1:18" x14ac:dyDescent="0.25">
      <c r="K25" s="10"/>
    </row>
    <row r="26" spans="1:18" x14ac:dyDescent="0.25">
      <c r="K26" s="10"/>
    </row>
  </sheetData>
  <sheetProtection algorithmName="SHA-512" hashValue="z9DjGjQyvmrig2KjWzW+AZ0zR2WYH+MgBWNNWdx5LXvVSWsw8F4FrSYcg9XT7Oi/V3lfQxEooEO+mr79rdb0kw==" saltValue="ko/hbRBEuYUXt1Nx3NvgvA=="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3"/>
  <sheetViews>
    <sheetView showGridLines="0" zoomScaleNormal="100" workbookViewId="0">
      <selection activeCell="E6" sqref="E6:F6"/>
    </sheetView>
  </sheetViews>
  <sheetFormatPr defaultRowHeight="15" x14ac:dyDescent="0.25"/>
  <cols>
    <col min="1" max="1" width="4.7109375" style="23" customWidth="1"/>
    <col min="2" max="2" width="3.140625" style="23" customWidth="1"/>
    <col min="3" max="3" width="8.7109375" style="23" customWidth="1"/>
    <col min="4" max="4" width="11.42578125" style="23" customWidth="1"/>
    <col min="5" max="5" width="9.28515625" style="23" customWidth="1"/>
    <col min="6" max="6" width="1.85546875" style="23" customWidth="1"/>
    <col min="7" max="7" width="3.140625" style="23" customWidth="1"/>
    <col min="8" max="8" width="11" style="23" customWidth="1"/>
    <col min="9" max="9" width="10.28515625" style="23" customWidth="1"/>
    <col min="10" max="11" width="4.7109375" style="23" customWidth="1"/>
    <col min="12" max="12" width="5.140625" style="23" customWidth="1"/>
    <col min="13" max="13" width="7.5703125" style="23" customWidth="1"/>
    <col min="14" max="16" width="9.140625" style="23"/>
    <col min="17" max="17" width="15.7109375" style="23" bestFit="1" customWidth="1"/>
    <col min="18" max="25" width="9.140625" style="23"/>
    <col min="26" max="26" width="0" style="227" hidden="1" customWidth="1"/>
    <col min="27" max="256" width="9.140625" style="23"/>
    <col min="257" max="257" width="4.7109375" style="23" customWidth="1"/>
    <col min="258" max="258" width="3.140625" style="23" customWidth="1"/>
    <col min="259" max="259" width="8.7109375" style="23" customWidth="1"/>
    <col min="260" max="260" width="11.42578125" style="23" customWidth="1"/>
    <col min="261" max="261" width="9.28515625" style="23" customWidth="1"/>
    <col min="262" max="262" width="1.85546875" style="23" customWidth="1"/>
    <col min="263" max="263" width="3.140625" style="23" customWidth="1"/>
    <col min="264" max="264" width="11" style="23" customWidth="1"/>
    <col min="265" max="265" width="10.28515625" style="23" customWidth="1"/>
    <col min="266" max="267" width="4.7109375" style="23" customWidth="1"/>
    <col min="268" max="269" width="5.140625" style="23" customWidth="1"/>
    <col min="270" max="512" width="9.140625" style="23"/>
    <col min="513" max="513" width="4.7109375" style="23" customWidth="1"/>
    <col min="514" max="514" width="3.140625" style="23" customWidth="1"/>
    <col min="515" max="515" width="8.7109375" style="23" customWidth="1"/>
    <col min="516" max="516" width="11.42578125" style="23" customWidth="1"/>
    <col min="517" max="517" width="9.28515625" style="23" customWidth="1"/>
    <col min="518" max="518" width="1.85546875" style="23" customWidth="1"/>
    <col min="519" max="519" width="3.140625" style="23" customWidth="1"/>
    <col min="520" max="520" width="11" style="23" customWidth="1"/>
    <col min="521" max="521" width="10.28515625" style="23" customWidth="1"/>
    <col min="522" max="523" width="4.7109375" style="23" customWidth="1"/>
    <col min="524" max="525" width="5.140625" style="23" customWidth="1"/>
    <col min="526" max="768" width="9.140625" style="23"/>
    <col min="769" max="769" width="4.7109375" style="23" customWidth="1"/>
    <col min="770" max="770" width="3.140625" style="23" customWidth="1"/>
    <col min="771" max="771" width="8.7109375" style="23" customWidth="1"/>
    <col min="772" max="772" width="11.42578125" style="23" customWidth="1"/>
    <col min="773" max="773" width="9.28515625" style="23" customWidth="1"/>
    <col min="774" max="774" width="1.85546875" style="23" customWidth="1"/>
    <col min="775" max="775" width="3.140625" style="23" customWidth="1"/>
    <col min="776" max="776" width="11" style="23" customWidth="1"/>
    <col min="777" max="777" width="10.28515625" style="23" customWidth="1"/>
    <col min="778" max="779" width="4.7109375" style="23" customWidth="1"/>
    <col min="780" max="781" width="5.140625" style="23" customWidth="1"/>
    <col min="782" max="1024" width="9.140625" style="23"/>
    <col min="1025" max="1025" width="4.7109375" style="23" customWidth="1"/>
    <col min="1026" max="1026" width="3.140625" style="23" customWidth="1"/>
    <col min="1027" max="1027" width="8.7109375" style="23" customWidth="1"/>
    <col min="1028" max="1028" width="11.42578125" style="23" customWidth="1"/>
    <col min="1029" max="1029" width="9.28515625" style="23" customWidth="1"/>
    <col min="1030" max="1030" width="1.85546875" style="23" customWidth="1"/>
    <col min="1031" max="1031" width="3.140625" style="23" customWidth="1"/>
    <col min="1032" max="1032" width="11" style="23" customWidth="1"/>
    <col min="1033" max="1033" width="10.28515625" style="23" customWidth="1"/>
    <col min="1034" max="1035" width="4.7109375" style="23" customWidth="1"/>
    <col min="1036" max="1037" width="5.140625" style="23" customWidth="1"/>
    <col min="1038" max="1280" width="9.140625" style="23"/>
    <col min="1281" max="1281" width="4.7109375" style="23" customWidth="1"/>
    <col min="1282" max="1282" width="3.140625" style="23" customWidth="1"/>
    <col min="1283" max="1283" width="8.7109375" style="23" customWidth="1"/>
    <col min="1284" max="1284" width="11.42578125" style="23" customWidth="1"/>
    <col min="1285" max="1285" width="9.28515625" style="23" customWidth="1"/>
    <col min="1286" max="1286" width="1.85546875" style="23" customWidth="1"/>
    <col min="1287" max="1287" width="3.140625" style="23" customWidth="1"/>
    <col min="1288" max="1288" width="11" style="23" customWidth="1"/>
    <col min="1289" max="1289" width="10.28515625" style="23" customWidth="1"/>
    <col min="1290" max="1291" width="4.7109375" style="23" customWidth="1"/>
    <col min="1292" max="1293" width="5.140625" style="23" customWidth="1"/>
    <col min="1294" max="1536" width="9.140625" style="23"/>
    <col min="1537" max="1537" width="4.7109375" style="23" customWidth="1"/>
    <col min="1538" max="1538" width="3.140625" style="23" customWidth="1"/>
    <col min="1539" max="1539" width="8.7109375" style="23" customWidth="1"/>
    <col min="1540" max="1540" width="11.42578125" style="23" customWidth="1"/>
    <col min="1541" max="1541" width="9.28515625" style="23" customWidth="1"/>
    <col min="1542" max="1542" width="1.85546875" style="23" customWidth="1"/>
    <col min="1543" max="1543" width="3.140625" style="23" customWidth="1"/>
    <col min="1544" max="1544" width="11" style="23" customWidth="1"/>
    <col min="1545" max="1545" width="10.28515625" style="23" customWidth="1"/>
    <col min="1546" max="1547" width="4.7109375" style="23" customWidth="1"/>
    <col min="1548" max="1549" width="5.140625" style="23" customWidth="1"/>
    <col min="1550" max="1792" width="9.140625" style="23"/>
    <col min="1793" max="1793" width="4.7109375" style="23" customWidth="1"/>
    <col min="1794" max="1794" width="3.140625" style="23" customWidth="1"/>
    <col min="1795" max="1795" width="8.7109375" style="23" customWidth="1"/>
    <col min="1796" max="1796" width="11.42578125" style="23" customWidth="1"/>
    <col min="1797" max="1797" width="9.28515625" style="23" customWidth="1"/>
    <col min="1798" max="1798" width="1.85546875" style="23" customWidth="1"/>
    <col min="1799" max="1799" width="3.140625" style="23" customWidth="1"/>
    <col min="1800" max="1800" width="11" style="23" customWidth="1"/>
    <col min="1801" max="1801" width="10.28515625" style="23" customWidth="1"/>
    <col min="1802" max="1803" width="4.7109375" style="23" customWidth="1"/>
    <col min="1804" max="1805" width="5.140625" style="23" customWidth="1"/>
    <col min="1806" max="2048" width="9.140625" style="23"/>
    <col min="2049" max="2049" width="4.7109375" style="23" customWidth="1"/>
    <col min="2050" max="2050" width="3.140625" style="23" customWidth="1"/>
    <col min="2051" max="2051" width="8.7109375" style="23" customWidth="1"/>
    <col min="2052" max="2052" width="11.42578125" style="23" customWidth="1"/>
    <col min="2053" max="2053" width="9.28515625" style="23" customWidth="1"/>
    <col min="2054" max="2054" width="1.85546875" style="23" customWidth="1"/>
    <col min="2055" max="2055" width="3.140625" style="23" customWidth="1"/>
    <col min="2056" max="2056" width="11" style="23" customWidth="1"/>
    <col min="2057" max="2057" width="10.28515625" style="23" customWidth="1"/>
    <col min="2058" max="2059" width="4.7109375" style="23" customWidth="1"/>
    <col min="2060" max="2061" width="5.140625" style="23" customWidth="1"/>
    <col min="2062" max="2304" width="9.140625" style="23"/>
    <col min="2305" max="2305" width="4.7109375" style="23" customWidth="1"/>
    <col min="2306" max="2306" width="3.140625" style="23" customWidth="1"/>
    <col min="2307" max="2307" width="8.7109375" style="23" customWidth="1"/>
    <col min="2308" max="2308" width="11.42578125" style="23" customWidth="1"/>
    <col min="2309" max="2309" width="9.28515625" style="23" customWidth="1"/>
    <col min="2310" max="2310" width="1.85546875" style="23" customWidth="1"/>
    <col min="2311" max="2311" width="3.140625" style="23" customWidth="1"/>
    <col min="2312" max="2312" width="11" style="23" customWidth="1"/>
    <col min="2313" max="2313" width="10.28515625" style="23" customWidth="1"/>
    <col min="2314" max="2315" width="4.7109375" style="23" customWidth="1"/>
    <col min="2316" max="2317" width="5.140625" style="23" customWidth="1"/>
    <col min="2318" max="2560" width="9.140625" style="23"/>
    <col min="2561" max="2561" width="4.7109375" style="23" customWidth="1"/>
    <col min="2562" max="2562" width="3.140625" style="23" customWidth="1"/>
    <col min="2563" max="2563" width="8.7109375" style="23" customWidth="1"/>
    <col min="2564" max="2564" width="11.42578125" style="23" customWidth="1"/>
    <col min="2565" max="2565" width="9.28515625" style="23" customWidth="1"/>
    <col min="2566" max="2566" width="1.85546875" style="23" customWidth="1"/>
    <col min="2567" max="2567" width="3.140625" style="23" customWidth="1"/>
    <col min="2568" max="2568" width="11" style="23" customWidth="1"/>
    <col min="2569" max="2569" width="10.28515625" style="23" customWidth="1"/>
    <col min="2570" max="2571" width="4.7109375" style="23" customWidth="1"/>
    <col min="2572" max="2573" width="5.140625" style="23" customWidth="1"/>
    <col min="2574" max="2816" width="9.140625" style="23"/>
    <col min="2817" max="2817" width="4.7109375" style="23" customWidth="1"/>
    <col min="2818" max="2818" width="3.140625" style="23" customWidth="1"/>
    <col min="2819" max="2819" width="8.7109375" style="23" customWidth="1"/>
    <col min="2820" max="2820" width="11.42578125" style="23" customWidth="1"/>
    <col min="2821" max="2821" width="9.28515625" style="23" customWidth="1"/>
    <col min="2822" max="2822" width="1.85546875" style="23" customWidth="1"/>
    <col min="2823" max="2823" width="3.140625" style="23" customWidth="1"/>
    <col min="2824" max="2824" width="11" style="23" customWidth="1"/>
    <col min="2825" max="2825" width="10.28515625" style="23" customWidth="1"/>
    <col min="2826" max="2827" width="4.7109375" style="23" customWidth="1"/>
    <col min="2828" max="2829" width="5.140625" style="23" customWidth="1"/>
    <col min="2830" max="3072" width="9.140625" style="23"/>
    <col min="3073" max="3073" width="4.7109375" style="23" customWidth="1"/>
    <col min="3074" max="3074" width="3.140625" style="23" customWidth="1"/>
    <col min="3075" max="3075" width="8.7109375" style="23" customWidth="1"/>
    <col min="3076" max="3076" width="11.42578125" style="23" customWidth="1"/>
    <col min="3077" max="3077" width="9.28515625" style="23" customWidth="1"/>
    <col min="3078" max="3078" width="1.85546875" style="23" customWidth="1"/>
    <col min="3079" max="3079" width="3.140625" style="23" customWidth="1"/>
    <col min="3080" max="3080" width="11" style="23" customWidth="1"/>
    <col min="3081" max="3081" width="10.28515625" style="23" customWidth="1"/>
    <col min="3082" max="3083" width="4.7109375" style="23" customWidth="1"/>
    <col min="3084" max="3085" width="5.140625" style="23" customWidth="1"/>
    <col min="3086" max="3328" width="9.140625" style="23"/>
    <col min="3329" max="3329" width="4.7109375" style="23" customWidth="1"/>
    <col min="3330" max="3330" width="3.140625" style="23" customWidth="1"/>
    <col min="3331" max="3331" width="8.7109375" style="23" customWidth="1"/>
    <col min="3332" max="3332" width="11.42578125" style="23" customWidth="1"/>
    <col min="3333" max="3333" width="9.28515625" style="23" customWidth="1"/>
    <col min="3334" max="3334" width="1.85546875" style="23" customWidth="1"/>
    <col min="3335" max="3335" width="3.140625" style="23" customWidth="1"/>
    <col min="3336" max="3336" width="11" style="23" customWidth="1"/>
    <col min="3337" max="3337" width="10.28515625" style="23" customWidth="1"/>
    <col min="3338" max="3339" width="4.7109375" style="23" customWidth="1"/>
    <col min="3340" max="3341" width="5.140625" style="23" customWidth="1"/>
    <col min="3342" max="3584" width="9.140625" style="23"/>
    <col min="3585" max="3585" width="4.7109375" style="23" customWidth="1"/>
    <col min="3586" max="3586" width="3.140625" style="23" customWidth="1"/>
    <col min="3587" max="3587" width="8.7109375" style="23" customWidth="1"/>
    <col min="3588" max="3588" width="11.42578125" style="23" customWidth="1"/>
    <col min="3589" max="3589" width="9.28515625" style="23" customWidth="1"/>
    <col min="3590" max="3590" width="1.85546875" style="23" customWidth="1"/>
    <col min="3591" max="3591" width="3.140625" style="23" customWidth="1"/>
    <col min="3592" max="3592" width="11" style="23" customWidth="1"/>
    <col min="3593" max="3593" width="10.28515625" style="23" customWidth="1"/>
    <col min="3594" max="3595" width="4.7109375" style="23" customWidth="1"/>
    <col min="3596" max="3597" width="5.140625" style="23" customWidth="1"/>
    <col min="3598" max="3840" width="9.140625" style="23"/>
    <col min="3841" max="3841" width="4.7109375" style="23" customWidth="1"/>
    <col min="3842" max="3842" width="3.140625" style="23" customWidth="1"/>
    <col min="3843" max="3843" width="8.7109375" style="23" customWidth="1"/>
    <col min="3844" max="3844" width="11.42578125" style="23" customWidth="1"/>
    <col min="3845" max="3845" width="9.28515625" style="23" customWidth="1"/>
    <col min="3846" max="3846" width="1.85546875" style="23" customWidth="1"/>
    <col min="3847" max="3847" width="3.140625" style="23" customWidth="1"/>
    <col min="3848" max="3848" width="11" style="23" customWidth="1"/>
    <col min="3849" max="3849" width="10.28515625" style="23" customWidth="1"/>
    <col min="3850" max="3851" width="4.7109375" style="23" customWidth="1"/>
    <col min="3852" max="3853" width="5.140625" style="23" customWidth="1"/>
    <col min="3854" max="4096" width="9.140625" style="23"/>
    <col min="4097" max="4097" width="4.7109375" style="23" customWidth="1"/>
    <col min="4098" max="4098" width="3.140625" style="23" customWidth="1"/>
    <col min="4099" max="4099" width="8.7109375" style="23" customWidth="1"/>
    <col min="4100" max="4100" width="11.42578125" style="23" customWidth="1"/>
    <col min="4101" max="4101" width="9.28515625" style="23" customWidth="1"/>
    <col min="4102" max="4102" width="1.85546875" style="23" customWidth="1"/>
    <col min="4103" max="4103" width="3.140625" style="23" customWidth="1"/>
    <col min="4104" max="4104" width="11" style="23" customWidth="1"/>
    <col min="4105" max="4105" width="10.28515625" style="23" customWidth="1"/>
    <col min="4106" max="4107" width="4.7109375" style="23" customWidth="1"/>
    <col min="4108" max="4109" width="5.140625" style="23" customWidth="1"/>
    <col min="4110" max="4352" width="9.140625" style="23"/>
    <col min="4353" max="4353" width="4.7109375" style="23" customWidth="1"/>
    <col min="4354" max="4354" width="3.140625" style="23" customWidth="1"/>
    <col min="4355" max="4355" width="8.7109375" style="23" customWidth="1"/>
    <col min="4356" max="4356" width="11.42578125" style="23" customWidth="1"/>
    <col min="4357" max="4357" width="9.28515625" style="23" customWidth="1"/>
    <col min="4358" max="4358" width="1.85546875" style="23" customWidth="1"/>
    <col min="4359" max="4359" width="3.140625" style="23" customWidth="1"/>
    <col min="4360" max="4360" width="11" style="23" customWidth="1"/>
    <col min="4361" max="4361" width="10.28515625" style="23" customWidth="1"/>
    <col min="4362" max="4363" width="4.7109375" style="23" customWidth="1"/>
    <col min="4364" max="4365" width="5.140625" style="23" customWidth="1"/>
    <col min="4366" max="4608" width="9.140625" style="23"/>
    <col min="4609" max="4609" width="4.7109375" style="23" customWidth="1"/>
    <col min="4610" max="4610" width="3.140625" style="23" customWidth="1"/>
    <col min="4611" max="4611" width="8.7109375" style="23" customWidth="1"/>
    <col min="4612" max="4612" width="11.42578125" style="23" customWidth="1"/>
    <col min="4613" max="4613" width="9.28515625" style="23" customWidth="1"/>
    <col min="4614" max="4614" width="1.85546875" style="23" customWidth="1"/>
    <col min="4615" max="4615" width="3.140625" style="23" customWidth="1"/>
    <col min="4616" max="4616" width="11" style="23" customWidth="1"/>
    <col min="4617" max="4617" width="10.28515625" style="23" customWidth="1"/>
    <col min="4618" max="4619" width="4.7109375" style="23" customWidth="1"/>
    <col min="4620" max="4621" width="5.140625" style="23" customWidth="1"/>
    <col min="4622" max="4864" width="9.140625" style="23"/>
    <col min="4865" max="4865" width="4.7109375" style="23" customWidth="1"/>
    <col min="4866" max="4866" width="3.140625" style="23" customWidth="1"/>
    <col min="4867" max="4867" width="8.7109375" style="23" customWidth="1"/>
    <col min="4868" max="4868" width="11.42578125" style="23" customWidth="1"/>
    <col min="4869" max="4869" width="9.28515625" style="23" customWidth="1"/>
    <col min="4870" max="4870" width="1.85546875" style="23" customWidth="1"/>
    <col min="4871" max="4871" width="3.140625" style="23" customWidth="1"/>
    <col min="4872" max="4872" width="11" style="23" customWidth="1"/>
    <col min="4873" max="4873" width="10.28515625" style="23" customWidth="1"/>
    <col min="4874" max="4875" width="4.7109375" style="23" customWidth="1"/>
    <col min="4876" max="4877" width="5.140625" style="23" customWidth="1"/>
    <col min="4878" max="5120" width="9.140625" style="23"/>
    <col min="5121" max="5121" width="4.7109375" style="23" customWidth="1"/>
    <col min="5122" max="5122" width="3.140625" style="23" customWidth="1"/>
    <col min="5123" max="5123" width="8.7109375" style="23" customWidth="1"/>
    <col min="5124" max="5124" width="11.42578125" style="23" customWidth="1"/>
    <col min="5125" max="5125" width="9.28515625" style="23" customWidth="1"/>
    <col min="5126" max="5126" width="1.85546875" style="23" customWidth="1"/>
    <col min="5127" max="5127" width="3.140625" style="23" customWidth="1"/>
    <col min="5128" max="5128" width="11" style="23" customWidth="1"/>
    <col min="5129" max="5129" width="10.28515625" style="23" customWidth="1"/>
    <col min="5130" max="5131" width="4.7109375" style="23" customWidth="1"/>
    <col min="5132" max="5133" width="5.140625" style="23" customWidth="1"/>
    <col min="5134" max="5376" width="9.140625" style="23"/>
    <col min="5377" max="5377" width="4.7109375" style="23" customWidth="1"/>
    <col min="5378" max="5378" width="3.140625" style="23" customWidth="1"/>
    <col min="5379" max="5379" width="8.7109375" style="23" customWidth="1"/>
    <col min="5380" max="5380" width="11.42578125" style="23" customWidth="1"/>
    <col min="5381" max="5381" width="9.28515625" style="23" customWidth="1"/>
    <col min="5382" max="5382" width="1.85546875" style="23" customWidth="1"/>
    <col min="5383" max="5383" width="3.140625" style="23" customWidth="1"/>
    <col min="5384" max="5384" width="11" style="23" customWidth="1"/>
    <col min="5385" max="5385" width="10.28515625" style="23" customWidth="1"/>
    <col min="5386" max="5387" width="4.7109375" style="23" customWidth="1"/>
    <col min="5388" max="5389" width="5.140625" style="23" customWidth="1"/>
    <col min="5390" max="5632" width="9.140625" style="23"/>
    <col min="5633" max="5633" width="4.7109375" style="23" customWidth="1"/>
    <col min="5634" max="5634" width="3.140625" style="23" customWidth="1"/>
    <col min="5635" max="5635" width="8.7109375" style="23" customWidth="1"/>
    <col min="5636" max="5636" width="11.42578125" style="23" customWidth="1"/>
    <col min="5637" max="5637" width="9.28515625" style="23" customWidth="1"/>
    <col min="5638" max="5638" width="1.85546875" style="23" customWidth="1"/>
    <col min="5639" max="5639" width="3.140625" style="23" customWidth="1"/>
    <col min="5640" max="5640" width="11" style="23" customWidth="1"/>
    <col min="5641" max="5641" width="10.28515625" style="23" customWidth="1"/>
    <col min="5642" max="5643" width="4.7109375" style="23" customWidth="1"/>
    <col min="5644" max="5645" width="5.140625" style="23" customWidth="1"/>
    <col min="5646" max="5888" width="9.140625" style="23"/>
    <col min="5889" max="5889" width="4.7109375" style="23" customWidth="1"/>
    <col min="5890" max="5890" width="3.140625" style="23" customWidth="1"/>
    <col min="5891" max="5891" width="8.7109375" style="23" customWidth="1"/>
    <col min="5892" max="5892" width="11.42578125" style="23" customWidth="1"/>
    <col min="5893" max="5893" width="9.28515625" style="23" customWidth="1"/>
    <col min="5894" max="5894" width="1.85546875" style="23" customWidth="1"/>
    <col min="5895" max="5895" width="3.140625" style="23" customWidth="1"/>
    <col min="5896" max="5896" width="11" style="23" customWidth="1"/>
    <col min="5897" max="5897" width="10.28515625" style="23" customWidth="1"/>
    <col min="5898" max="5899" width="4.7109375" style="23" customWidth="1"/>
    <col min="5900" max="5901" width="5.140625" style="23" customWidth="1"/>
    <col min="5902" max="6144" width="9.140625" style="23"/>
    <col min="6145" max="6145" width="4.7109375" style="23" customWidth="1"/>
    <col min="6146" max="6146" width="3.140625" style="23" customWidth="1"/>
    <col min="6147" max="6147" width="8.7109375" style="23" customWidth="1"/>
    <col min="6148" max="6148" width="11.42578125" style="23" customWidth="1"/>
    <col min="6149" max="6149" width="9.28515625" style="23" customWidth="1"/>
    <col min="6150" max="6150" width="1.85546875" style="23" customWidth="1"/>
    <col min="6151" max="6151" width="3.140625" style="23" customWidth="1"/>
    <col min="6152" max="6152" width="11" style="23" customWidth="1"/>
    <col min="6153" max="6153" width="10.28515625" style="23" customWidth="1"/>
    <col min="6154" max="6155" width="4.7109375" style="23" customWidth="1"/>
    <col min="6156" max="6157" width="5.140625" style="23" customWidth="1"/>
    <col min="6158" max="6400" width="9.140625" style="23"/>
    <col min="6401" max="6401" width="4.7109375" style="23" customWidth="1"/>
    <col min="6402" max="6402" width="3.140625" style="23" customWidth="1"/>
    <col min="6403" max="6403" width="8.7109375" style="23" customWidth="1"/>
    <col min="6404" max="6404" width="11.42578125" style="23" customWidth="1"/>
    <col min="6405" max="6405" width="9.28515625" style="23" customWidth="1"/>
    <col min="6406" max="6406" width="1.85546875" style="23" customWidth="1"/>
    <col min="6407" max="6407" width="3.140625" style="23" customWidth="1"/>
    <col min="6408" max="6408" width="11" style="23" customWidth="1"/>
    <col min="6409" max="6409" width="10.28515625" style="23" customWidth="1"/>
    <col min="6410" max="6411" width="4.7109375" style="23" customWidth="1"/>
    <col min="6412" max="6413" width="5.140625" style="23" customWidth="1"/>
    <col min="6414" max="6656" width="9.140625" style="23"/>
    <col min="6657" max="6657" width="4.7109375" style="23" customWidth="1"/>
    <col min="6658" max="6658" width="3.140625" style="23" customWidth="1"/>
    <col min="6659" max="6659" width="8.7109375" style="23" customWidth="1"/>
    <col min="6660" max="6660" width="11.42578125" style="23" customWidth="1"/>
    <col min="6661" max="6661" width="9.28515625" style="23" customWidth="1"/>
    <col min="6662" max="6662" width="1.85546875" style="23" customWidth="1"/>
    <col min="6663" max="6663" width="3.140625" style="23" customWidth="1"/>
    <col min="6664" max="6664" width="11" style="23" customWidth="1"/>
    <col min="6665" max="6665" width="10.28515625" style="23" customWidth="1"/>
    <col min="6666" max="6667" width="4.7109375" style="23" customWidth="1"/>
    <col min="6668" max="6669" width="5.140625" style="23" customWidth="1"/>
    <col min="6670" max="6912" width="9.140625" style="23"/>
    <col min="6913" max="6913" width="4.7109375" style="23" customWidth="1"/>
    <col min="6914" max="6914" width="3.140625" style="23" customWidth="1"/>
    <col min="6915" max="6915" width="8.7109375" style="23" customWidth="1"/>
    <col min="6916" max="6916" width="11.42578125" style="23" customWidth="1"/>
    <col min="6917" max="6917" width="9.28515625" style="23" customWidth="1"/>
    <col min="6918" max="6918" width="1.85546875" style="23" customWidth="1"/>
    <col min="6919" max="6919" width="3.140625" style="23" customWidth="1"/>
    <col min="6920" max="6920" width="11" style="23" customWidth="1"/>
    <col min="6921" max="6921" width="10.28515625" style="23" customWidth="1"/>
    <col min="6922" max="6923" width="4.7109375" style="23" customWidth="1"/>
    <col min="6924" max="6925" width="5.140625" style="23" customWidth="1"/>
    <col min="6926" max="7168" width="9.140625" style="23"/>
    <col min="7169" max="7169" width="4.7109375" style="23" customWidth="1"/>
    <col min="7170" max="7170" width="3.140625" style="23" customWidth="1"/>
    <col min="7171" max="7171" width="8.7109375" style="23" customWidth="1"/>
    <col min="7172" max="7172" width="11.42578125" style="23" customWidth="1"/>
    <col min="7173" max="7173" width="9.28515625" style="23" customWidth="1"/>
    <col min="7174" max="7174" width="1.85546875" style="23" customWidth="1"/>
    <col min="7175" max="7175" width="3.140625" style="23" customWidth="1"/>
    <col min="7176" max="7176" width="11" style="23" customWidth="1"/>
    <col min="7177" max="7177" width="10.28515625" style="23" customWidth="1"/>
    <col min="7178" max="7179" width="4.7109375" style="23" customWidth="1"/>
    <col min="7180" max="7181" width="5.140625" style="23" customWidth="1"/>
    <col min="7182" max="7424" width="9.140625" style="23"/>
    <col min="7425" max="7425" width="4.7109375" style="23" customWidth="1"/>
    <col min="7426" max="7426" width="3.140625" style="23" customWidth="1"/>
    <col min="7427" max="7427" width="8.7109375" style="23" customWidth="1"/>
    <col min="7428" max="7428" width="11.42578125" style="23" customWidth="1"/>
    <col min="7429" max="7429" width="9.28515625" style="23" customWidth="1"/>
    <col min="7430" max="7430" width="1.85546875" style="23" customWidth="1"/>
    <col min="7431" max="7431" width="3.140625" style="23" customWidth="1"/>
    <col min="7432" max="7432" width="11" style="23" customWidth="1"/>
    <col min="7433" max="7433" width="10.28515625" style="23" customWidth="1"/>
    <col min="7434" max="7435" width="4.7109375" style="23" customWidth="1"/>
    <col min="7436" max="7437" width="5.140625" style="23" customWidth="1"/>
    <col min="7438" max="7680" width="9.140625" style="23"/>
    <col min="7681" max="7681" width="4.7109375" style="23" customWidth="1"/>
    <col min="7682" max="7682" width="3.140625" style="23" customWidth="1"/>
    <col min="7683" max="7683" width="8.7109375" style="23" customWidth="1"/>
    <col min="7684" max="7684" width="11.42578125" style="23" customWidth="1"/>
    <col min="7685" max="7685" width="9.28515625" style="23" customWidth="1"/>
    <col min="7686" max="7686" width="1.85546875" style="23" customWidth="1"/>
    <col min="7687" max="7687" width="3.140625" style="23" customWidth="1"/>
    <col min="7688" max="7688" width="11" style="23" customWidth="1"/>
    <col min="7689" max="7689" width="10.28515625" style="23" customWidth="1"/>
    <col min="7690" max="7691" width="4.7109375" style="23" customWidth="1"/>
    <col min="7692" max="7693" width="5.140625" style="23" customWidth="1"/>
    <col min="7694" max="7936" width="9.140625" style="23"/>
    <col min="7937" max="7937" width="4.7109375" style="23" customWidth="1"/>
    <col min="7938" max="7938" width="3.140625" style="23" customWidth="1"/>
    <col min="7939" max="7939" width="8.7109375" style="23" customWidth="1"/>
    <col min="7940" max="7940" width="11.42578125" style="23" customWidth="1"/>
    <col min="7941" max="7941" width="9.28515625" style="23" customWidth="1"/>
    <col min="7942" max="7942" width="1.85546875" style="23" customWidth="1"/>
    <col min="7943" max="7943" width="3.140625" style="23" customWidth="1"/>
    <col min="7944" max="7944" width="11" style="23" customWidth="1"/>
    <col min="7945" max="7945" width="10.28515625" style="23" customWidth="1"/>
    <col min="7946" max="7947" width="4.7109375" style="23" customWidth="1"/>
    <col min="7948" max="7949" width="5.140625" style="23" customWidth="1"/>
    <col min="7950" max="8192" width="9.140625" style="23"/>
    <col min="8193" max="8193" width="4.7109375" style="23" customWidth="1"/>
    <col min="8194" max="8194" width="3.140625" style="23" customWidth="1"/>
    <col min="8195" max="8195" width="8.7109375" style="23" customWidth="1"/>
    <col min="8196" max="8196" width="11.42578125" style="23" customWidth="1"/>
    <col min="8197" max="8197" width="9.28515625" style="23" customWidth="1"/>
    <col min="8198" max="8198" width="1.85546875" style="23" customWidth="1"/>
    <col min="8199" max="8199" width="3.140625" style="23" customWidth="1"/>
    <col min="8200" max="8200" width="11" style="23" customWidth="1"/>
    <col min="8201" max="8201" width="10.28515625" style="23" customWidth="1"/>
    <col min="8202" max="8203" width="4.7109375" style="23" customWidth="1"/>
    <col min="8204" max="8205" width="5.140625" style="23" customWidth="1"/>
    <col min="8206" max="8448" width="9.140625" style="23"/>
    <col min="8449" max="8449" width="4.7109375" style="23" customWidth="1"/>
    <col min="8450" max="8450" width="3.140625" style="23" customWidth="1"/>
    <col min="8451" max="8451" width="8.7109375" style="23" customWidth="1"/>
    <col min="8452" max="8452" width="11.42578125" style="23" customWidth="1"/>
    <col min="8453" max="8453" width="9.28515625" style="23" customWidth="1"/>
    <col min="8454" max="8454" width="1.85546875" style="23" customWidth="1"/>
    <col min="8455" max="8455" width="3.140625" style="23" customWidth="1"/>
    <col min="8456" max="8456" width="11" style="23" customWidth="1"/>
    <col min="8457" max="8457" width="10.28515625" style="23" customWidth="1"/>
    <col min="8458" max="8459" width="4.7109375" style="23" customWidth="1"/>
    <col min="8460" max="8461" width="5.140625" style="23" customWidth="1"/>
    <col min="8462" max="8704" width="9.140625" style="23"/>
    <col min="8705" max="8705" width="4.7109375" style="23" customWidth="1"/>
    <col min="8706" max="8706" width="3.140625" style="23" customWidth="1"/>
    <col min="8707" max="8707" width="8.7109375" style="23" customWidth="1"/>
    <col min="8708" max="8708" width="11.42578125" style="23" customWidth="1"/>
    <col min="8709" max="8709" width="9.28515625" style="23" customWidth="1"/>
    <col min="8710" max="8710" width="1.85546875" style="23" customWidth="1"/>
    <col min="8711" max="8711" width="3.140625" style="23" customWidth="1"/>
    <col min="8712" max="8712" width="11" style="23" customWidth="1"/>
    <col min="8713" max="8713" width="10.28515625" style="23" customWidth="1"/>
    <col min="8714" max="8715" width="4.7109375" style="23" customWidth="1"/>
    <col min="8716" max="8717" width="5.140625" style="23" customWidth="1"/>
    <col min="8718" max="8960" width="9.140625" style="23"/>
    <col min="8961" max="8961" width="4.7109375" style="23" customWidth="1"/>
    <col min="8962" max="8962" width="3.140625" style="23" customWidth="1"/>
    <col min="8963" max="8963" width="8.7109375" style="23" customWidth="1"/>
    <col min="8964" max="8964" width="11.42578125" style="23" customWidth="1"/>
    <col min="8965" max="8965" width="9.28515625" style="23" customWidth="1"/>
    <col min="8966" max="8966" width="1.85546875" style="23" customWidth="1"/>
    <col min="8967" max="8967" width="3.140625" style="23" customWidth="1"/>
    <col min="8968" max="8968" width="11" style="23" customWidth="1"/>
    <col min="8969" max="8969" width="10.28515625" style="23" customWidth="1"/>
    <col min="8970" max="8971" width="4.7109375" style="23" customWidth="1"/>
    <col min="8972" max="8973" width="5.140625" style="23" customWidth="1"/>
    <col min="8974" max="9216" width="9.140625" style="23"/>
    <col min="9217" max="9217" width="4.7109375" style="23" customWidth="1"/>
    <col min="9218" max="9218" width="3.140625" style="23" customWidth="1"/>
    <col min="9219" max="9219" width="8.7109375" style="23" customWidth="1"/>
    <col min="9220" max="9220" width="11.42578125" style="23" customWidth="1"/>
    <col min="9221" max="9221" width="9.28515625" style="23" customWidth="1"/>
    <col min="9222" max="9222" width="1.85546875" style="23" customWidth="1"/>
    <col min="9223" max="9223" width="3.140625" style="23" customWidth="1"/>
    <col min="9224" max="9224" width="11" style="23" customWidth="1"/>
    <col min="9225" max="9225" width="10.28515625" style="23" customWidth="1"/>
    <col min="9226" max="9227" width="4.7109375" style="23" customWidth="1"/>
    <col min="9228" max="9229" width="5.140625" style="23" customWidth="1"/>
    <col min="9230" max="9472" width="9.140625" style="23"/>
    <col min="9473" max="9473" width="4.7109375" style="23" customWidth="1"/>
    <col min="9474" max="9474" width="3.140625" style="23" customWidth="1"/>
    <col min="9475" max="9475" width="8.7109375" style="23" customWidth="1"/>
    <col min="9476" max="9476" width="11.42578125" style="23" customWidth="1"/>
    <col min="9477" max="9477" width="9.28515625" style="23" customWidth="1"/>
    <col min="9478" max="9478" width="1.85546875" style="23" customWidth="1"/>
    <col min="9479" max="9479" width="3.140625" style="23" customWidth="1"/>
    <col min="9480" max="9480" width="11" style="23" customWidth="1"/>
    <col min="9481" max="9481" width="10.28515625" style="23" customWidth="1"/>
    <col min="9482" max="9483" width="4.7109375" style="23" customWidth="1"/>
    <col min="9484" max="9485" width="5.140625" style="23" customWidth="1"/>
    <col min="9486" max="9728" width="9.140625" style="23"/>
    <col min="9729" max="9729" width="4.7109375" style="23" customWidth="1"/>
    <col min="9730" max="9730" width="3.140625" style="23" customWidth="1"/>
    <col min="9731" max="9731" width="8.7109375" style="23" customWidth="1"/>
    <col min="9732" max="9732" width="11.42578125" style="23" customWidth="1"/>
    <col min="9733" max="9733" width="9.28515625" style="23" customWidth="1"/>
    <col min="9734" max="9734" width="1.85546875" style="23" customWidth="1"/>
    <col min="9735" max="9735" width="3.140625" style="23" customWidth="1"/>
    <col min="9736" max="9736" width="11" style="23" customWidth="1"/>
    <col min="9737" max="9737" width="10.28515625" style="23" customWidth="1"/>
    <col min="9738" max="9739" width="4.7109375" style="23" customWidth="1"/>
    <col min="9740" max="9741" width="5.140625" style="23" customWidth="1"/>
    <col min="9742" max="9984" width="9.140625" style="23"/>
    <col min="9985" max="9985" width="4.7109375" style="23" customWidth="1"/>
    <col min="9986" max="9986" width="3.140625" style="23" customWidth="1"/>
    <col min="9987" max="9987" width="8.7109375" style="23" customWidth="1"/>
    <col min="9988" max="9988" width="11.42578125" style="23" customWidth="1"/>
    <col min="9989" max="9989" width="9.28515625" style="23" customWidth="1"/>
    <col min="9990" max="9990" width="1.85546875" style="23" customWidth="1"/>
    <col min="9991" max="9991" width="3.140625" style="23" customWidth="1"/>
    <col min="9992" max="9992" width="11" style="23" customWidth="1"/>
    <col min="9993" max="9993" width="10.28515625" style="23" customWidth="1"/>
    <col min="9994" max="9995" width="4.7109375" style="23" customWidth="1"/>
    <col min="9996" max="9997" width="5.140625" style="23" customWidth="1"/>
    <col min="9998" max="10240" width="9.140625" style="23"/>
    <col min="10241" max="10241" width="4.7109375" style="23" customWidth="1"/>
    <col min="10242" max="10242" width="3.140625" style="23" customWidth="1"/>
    <col min="10243" max="10243" width="8.7109375" style="23" customWidth="1"/>
    <col min="10244" max="10244" width="11.42578125" style="23" customWidth="1"/>
    <col min="10245" max="10245" width="9.28515625" style="23" customWidth="1"/>
    <col min="10246" max="10246" width="1.85546875" style="23" customWidth="1"/>
    <col min="10247" max="10247" width="3.140625" style="23" customWidth="1"/>
    <col min="10248" max="10248" width="11" style="23" customWidth="1"/>
    <col min="10249" max="10249" width="10.28515625" style="23" customWidth="1"/>
    <col min="10250" max="10251" width="4.7109375" style="23" customWidth="1"/>
    <col min="10252" max="10253" width="5.140625" style="23" customWidth="1"/>
    <col min="10254" max="10496" width="9.140625" style="23"/>
    <col min="10497" max="10497" width="4.7109375" style="23" customWidth="1"/>
    <col min="10498" max="10498" width="3.140625" style="23" customWidth="1"/>
    <col min="10499" max="10499" width="8.7109375" style="23" customWidth="1"/>
    <col min="10500" max="10500" width="11.42578125" style="23" customWidth="1"/>
    <col min="10501" max="10501" width="9.28515625" style="23" customWidth="1"/>
    <col min="10502" max="10502" width="1.85546875" style="23" customWidth="1"/>
    <col min="10503" max="10503" width="3.140625" style="23" customWidth="1"/>
    <col min="10504" max="10504" width="11" style="23" customWidth="1"/>
    <col min="10505" max="10505" width="10.28515625" style="23" customWidth="1"/>
    <col min="10506" max="10507" width="4.7109375" style="23" customWidth="1"/>
    <col min="10508" max="10509" width="5.140625" style="23" customWidth="1"/>
    <col min="10510" max="10752" width="9.140625" style="23"/>
    <col min="10753" max="10753" width="4.7109375" style="23" customWidth="1"/>
    <col min="10754" max="10754" width="3.140625" style="23" customWidth="1"/>
    <col min="10755" max="10755" width="8.7109375" style="23" customWidth="1"/>
    <col min="10756" max="10756" width="11.42578125" style="23" customWidth="1"/>
    <col min="10757" max="10757" width="9.28515625" style="23" customWidth="1"/>
    <col min="10758" max="10758" width="1.85546875" style="23" customWidth="1"/>
    <col min="10759" max="10759" width="3.140625" style="23" customWidth="1"/>
    <col min="10760" max="10760" width="11" style="23" customWidth="1"/>
    <col min="10761" max="10761" width="10.28515625" style="23" customWidth="1"/>
    <col min="10762" max="10763" width="4.7109375" style="23" customWidth="1"/>
    <col min="10764" max="10765" width="5.140625" style="23" customWidth="1"/>
    <col min="10766" max="11008" width="9.140625" style="23"/>
    <col min="11009" max="11009" width="4.7109375" style="23" customWidth="1"/>
    <col min="11010" max="11010" width="3.140625" style="23" customWidth="1"/>
    <col min="11011" max="11011" width="8.7109375" style="23" customWidth="1"/>
    <col min="11012" max="11012" width="11.42578125" style="23" customWidth="1"/>
    <col min="11013" max="11013" width="9.28515625" style="23" customWidth="1"/>
    <col min="11014" max="11014" width="1.85546875" style="23" customWidth="1"/>
    <col min="11015" max="11015" width="3.140625" style="23" customWidth="1"/>
    <col min="11016" max="11016" width="11" style="23" customWidth="1"/>
    <col min="11017" max="11017" width="10.28515625" style="23" customWidth="1"/>
    <col min="11018" max="11019" width="4.7109375" style="23" customWidth="1"/>
    <col min="11020" max="11021" width="5.140625" style="23" customWidth="1"/>
    <col min="11022" max="11264" width="9.140625" style="23"/>
    <col min="11265" max="11265" width="4.7109375" style="23" customWidth="1"/>
    <col min="11266" max="11266" width="3.140625" style="23" customWidth="1"/>
    <col min="11267" max="11267" width="8.7109375" style="23" customWidth="1"/>
    <col min="11268" max="11268" width="11.42578125" style="23" customWidth="1"/>
    <col min="11269" max="11269" width="9.28515625" style="23" customWidth="1"/>
    <col min="11270" max="11270" width="1.85546875" style="23" customWidth="1"/>
    <col min="11271" max="11271" width="3.140625" style="23" customWidth="1"/>
    <col min="11272" max="11272" width="11" style="23" customWidth="1"/>
    <col min="11273" max="11273" width="10.28515625" style="23" customWidth="1"/>
    <col min="11274" max="11275" width="4.7109375" style="23" customWidth="1"/>
    <col min="11276" max="11277" width="5.140625" style="23" customWidth="1"/>
    <col min="11278" max="11520" width="9.140625" style="23"/>
    <col min="11521" max="11521" width="4.7109375" style="23" customWidth="1"/>
    <col min="11522" max="11522" width="3.140625" style="23" customWidth="1"/>
    <col min="11523" max="11523" width="8.7109375" style="23" customWidth="1"/>
    <col min="11524" max="11524" width="11.42578125" style="23" customWidth="1"/>
    <col min="11525" max="11525" width="9.28515625" style="23" customWidth="1"/>
    <col min="11526" max="11526" width="1.85546875" style="23" customWidth="1"/>
    <col min="11527" max="11527" width="3.140625" style="23" customWidth="1"/>
    <col min="11528" max="11528" width="11" style="23" customWidth="1"/>
    <col min="11529" max="11529" width="10.28515625" style="23" customWidth="1"/>
    <col min="11530" max="11531" width="4.7109375" style="23" customWidth="1"/>
    <col min="11532" max="11533" width="5.140625" style="23" customWidth="1"/>
    <col min="11534" max="11776" width="9.140625" style="23"/>
    <col min="11777" max="11777" width="4.7109375" style="23" customWidth="1"/>
    <col min="11778" max="11778" width="3.140625" style="23" customWidth="1"/>
    <col min="11779" max="11779" width="8.7109375" style="23" customWidth="1"/>
    <col min="11780" max="11780" width="11.42578125" style="23" customWidth="1"/>
    <col min="11781" max="11781" width="9.28515625" style="23" customWidth="1"/>
    <col min="11782" max="11782" width="1.85546875" style="23" customWidth="1"/>
    <col min="11783" max="11783" width="3.140625" style="23" customWidth="1"/>
    <col min="11784" max="11784" width="11" style="23" customWidth="1"/>
    <col min="11785" max="11785" width="10.28515625" style="23" customWidth="1"/>
    <col min="11786" max="11787" width="4.7109375" style="23" customWidth="1"/>
    <col min="11788" max="11789" width="5.140625" style="23" customWidth="1"/>
    <col min="11790" max="12032" width="9.140625" style="23"/>
    <col min="12033" max="12033" width="4.7109375" style="23" customWidth="1"/>
    <col min="12034" max="12034" width="3.140625" style="23" customWidth="1"/>
    <col min="12035" max="12035" width="8.7109375" style="23" customWidth="1"/>
    <col min="12036" max="12036" width="11.42578125" style="23" customWidth="1"/>
    <col min="12037" max="12037" width="9.28515625" style="23" customWidth="1"/>
    <col min="12038" max="12038" width="1.85546875" style="23" customWidth="1"/>
    <col min="12039" max="12039" width="3.140625" style="23" customWidth="1"/>
    <col min="12040" max="12040" width="11" style="23" customWidth="1"/>
    <col min="12041" max="12041" width="10.28515625" style="23" customWidth="1"/>
    <col min="12042" max="12043" width="4.7109375" style="23" customWidth="1"/>
    <col min="12044" max="12045" width="5.140625" style="23" customWidth="1"/>
    <col min="12046" max="12288" width="9.140625" style="23"/>
    <col min="12289" max="12289" width="4.7109375" style="23" customWidth="1"/>
    <col min="12290" max="12290" width="3.140625" style="23" customWidth="1"/>
    <col min="12291" max="12291" width="8.7109375" style="23" customWidth="1"/>
    <col min="12292" max="12292" width="11.42578125" style="23" customWidth="1"/>
    <col min="12293" max="12293" width="9.28515625" style="23" customWidth="1"/>
    <col min="12294" max="12294" width="1.85546875" style="23" customWidth="1"/>
    <col min="12295" max="12295" width="3.140625" style="23" customWidth="1"/>
    <col min="12296" max="12296" width="11" style="23" customWidth="1"/>
    <col min="12297" max="12297" width="10.28515625" style="23" customWidth="1"/>
    <col min="12298" max="12299" width="4.7109375" style="23" customWidth="1"/>
    <col min="12300" max="12301" width="5.140625" style="23" customWidth="1"/>
    <col min="12302" max="12544" width="9.140625" style="23"/>
    <col min="12545" max="12545" width="4.7109375" style="23" customWidth="1"/>
    <col min="12546" max="12546" width="3.140625" style="23" customWidth="1"/>
    <col min="12547" max="12547" width="8.7109375" style="23" customWidth="1"/>
    <col min="12548" max="12548" width="11.42578125" style="23" customWidth="1"/>
    <col min="12549" max="12549" width="9.28515625" style="23" customWidth="1"/>
    <col min="12550" max="12550" width="1.85546875" style="23" customWidth="1"/>
    <col min="12551" max="12551" width="3.140625" style="23" customWidth="1"/>
    <col min="12552" max="12552" width="11" style="23" customWidth="1"/>
    <col min="12553" max="12553" width="10.28515625" style="23" customWidth="1"/>
    <col min="12554" max="12555" width="4.7109375" style="23" customWidth="1"/>
    <col min="12556" max="12557" width="5.140625" style="23" customWidth="1"/>
    <col min="12558" max="12800" width="9.140625" style="23"/>
    <col min="12801" max="12801" width="4.7109375" style="23" customWidth="1"/>
    <col min="12802" max="12802" width="3.140625" style="23" customWidth="1"/>
    <col min="12803" max="12803" width="8.7109375" style="23" customWidth="1"/>
    <col min="12804" max="12804" width="11.42578125" style="23" customWidth="1"/>
    <col min="12805" max="12805" width="9.28515625" style="23" customWidth="1"/>
    <col min="12806" max="12806" width="1.85546875" style="23" customWidth="1"/>
    <col min="12807" max="12807" width="3.140625" style="23" customWidth="1"/>
    <col min="12808" max="12808" width="11" style="23" customWidth="1"/>
    <col min="12809" max="12809" width="10.28515625" style="23" customWidth="1"/>
    <col min="12810" max="12811" width="4.7109375" style="23" customWidth="1"/>
    <col min="12812" max="12813" width="5.140625" style="23" customWidth="1"/>
    <col min="12814" max="13056" width="9.140625" style="23"/>
    <col min="13057" max="13057" width="4.7109375" style="23" customWidth="1"/>
    <col min="13058" max="13058" width="3.140625" style="23" customWidth="1"/>
    <col min="13059" max="13059" width="8.7109375" style="23" customWidth="1"/>
    <col min="13060" max="13060" width="11.42578125" style="23" customWidth="1"/>
    <col min="13061" max="13061" width="9.28515625" style="23" customWidth="1"/>
    <col min="13062" max="13062" width="1.85546875" style="23" customWidth="1"/>
    <col min="13063" max="13063" width="3.140625" style="23" customWidth="1"/>
    <col min="13064" max="13064" width="11" style="23" customWidth="1"/>
    <col min="13065" max="13065" width="10.28515625" style="23" customWidth="1"/>
    <col min="13066" max="13067" width="4.7109375" style="23" customWidth="1"/>
    <col min="13068" max="13069" width="5.140625" style="23" customWidth="1"/>
    <col min="13070" max="13312" width="9.140625" style="23"/>
    <col min="13313" max="13313" width="4.7109375" style="23" customWidth="1"/>
    <col min="13314" max="13314" width="3.140625" style="23" customWidth="1"/>
    <col min="13315" max="13315" width="8.7109375" style="23" customWidth="1"/>
    <col min="13316" max="13316" width="11.42578125" style="23" customWidth="1"/>
    <col min="13317" max="13317" width="9.28515625" style="23" customWidth="1"/>
    <col min="13318" max="13318" width="1.85546875" style="23" customWidth="1"/>
    <col min="13319" max="13319" width="3.140625" style="23" customWidth="1"/>
    <col min="13320" max="13320" width="11" style="23" customWidth="1"/>
    <col min="13321" max="13321" width="10.28515625" style="23" customWidth="1"/>
    <col min="13322" max="13323" width="4.7109375" style="23" customWidth="1"/>
    <col min="13324" max="13325" width="5.140625" style="23" customWidth="1"/>
    <col min="13326" max="13568" width="9.140625" style="23"/>
    <col min="13569" max="13569" width="4.7109375" style="23" customWidth="1"/>
    <col min="13570" max="13570" width="3.140625" style="23" customWidth="1"/>
    <col min="13571" max="13571" width="8.7109375" style="23" customWidth="1"/>
    <col min="13572" max="13572" width="11.42578125" style="23" customWidth="1"/>
    <col min="13573" max="13573" width="9.28515625" style="23" customWidth="1"/>
    <col min="13574" max="13574" width="1.85546875" style="23" customWidth="1"/>
    <col min="13575" max="13575" width="3.140625" style="23" customWidth="1"/>
    <col min="13576" max="13576" width="11" style="23" customWidth="1"/>
    <col min="13577" max="13577" width="10.28515625" style="23" customWidth="1"/>
    <col min="13578" max="13579" width="4.7109375" style="23" customWidth="1"/>
    <col min="13580" max="13581" width="5.140625" style="23" customWidth="1"/>
    <col min="13582" max="13824" width="9.140625" style="23"/>
    <col min="13825" max="13825" width="4.7109375" style="23" customWidth="1"/>
    <col min="13826" max="13826" width="3.140625" style="23" customWidth="1"/>
    <col min="13827" max="13827" width="8.7109375" style="23" customWidth="1"/>
    <col min="13828" max="13828" width="11.42578125" style="23" customWidth="1"/>
    <col min="13829" max="13829" width="9.28515625" style="23" customWidth="1"/>
    <col min="13830" max="13830" width="1.85546875" style="23" customWidth="1"/>
    <col min="13831" max="13831" width="3.140625" style="23" customWidth="1"/>
    <col min="13832" max="13832" width="11" style="23" customWidth="1"/>
    <col min="13833" max="13833" width="10.28515625" style="23" customWidth="1"/>
    <col min="13834" max="13835" width="4.7109375" style="23" customWidth="1"/>
    <col min="13836" max="13837" width="5.140625" style="23" customWidth="1"/>
    <col min="13838" max="14080" width="9.140625" style="23"/>
    <col min="14081" max="14081" width="4.7109375" style="23" customWidth="1"/>
    <col min="14082" max="14082" width="3.140625" style="23" customWidth="1"/>
    <col min="14083" max="14083" width="8.7109375" style="23" customWidth="1"/>
    <col min="14084" max="14084" width="11.42578125" style="23" customWidth="1"/>
    <col min="14085" max="14085" width="9.28515625" style="23" customWidth="1"/>
    <col min="14086" max="14086" width="1.85546875" style="23" customWidth="1"/>
    <col min="14087" max="14087" width="3.140625" style="23" customWidth="1"/>
    <col min="14088" max="14088" width="11" style="23" customWidth="1"/>
    <col min="14089" max="14089" width="10.28515625" style="23" customWidth="1"/>
    <col min="14090" max="14091" width="4.7109375" style="23" customWidth="1"/>
    <col min="14092" max="14093" width="5.140625" style="23" customWidth="1"/>
    <col min="14094" max="14336" width="9.140625" style="23"/>
    <col min="14337" max="14337" width="4.7109375" style="23" customWidth="1"/>
    <col min="14338" max="14338" width="3.140625" style="23" customWidth="1"/>
    <col min="14339" max="14339" width="8.7109375" style="23" customWidth="1"/>
    <col min="14340" max="14340" width="11.42578125" style="23" customWidth="1"/>
    <col min="14341" max="14341" width="9.28515625" style="23" customWidth="1"/>
    <col min="14342" max="14342" width="1.85546875" style="23" customWidth="1"/>
    <col min="14343" max="14343" width="3.140625" style="23" customWidth="1"/>
    <col min="14344" max="14344" width="11" style="23" customWidth="1"/>
    <col min="14345" max="14345" width="10.28515625" style="23" customWidth="1"/>
    <col min="14346" max="14347" width="4.7109375" style="23" customWidth="1"/>
    <col min="14348" max="14349" width="5.140625" style="23" customWidth="1"/>
    <col min="14350" max="14592" width="9.140625" style="23"/>
    <col min="14593" max="14593" width="4.7109375" style="23" customWidth="1"/>
    <col min="14594" max="14594" width="3.140625" style="23" customWidth="1"/>
    <col min="14595" max="14595" width="8.7109375" style="23" customWidth="1"/>
    <col min="14596" max="14596" width="11.42578125" style="23" customWidth="1"/>
    <col min="14597" max="14597" width="9.28515625" style="23" customWidth="1"/>
    <col min="14598" max="14598" width="1.85546875" style="23" customWidth="1"/>
    <col min="14599" max="14599" width="3.140625" style="23" customWidth="1"/>
    <col min="14600" max="14600" width="11" style="23" customWidth="1"/>
    <col min="14601" max="14601" width="10.28515625" style="23" customWidth="1"/>
    <col min="14602" max="14603" width="4.7109375" style="23" customWidth="1"/>
    <col min="14604" max="14605" width="5.140625" style="23" customWidth="1"/>
    <col min="14606" max="14848" width="9.140625" style="23"/>
    <col min="14849" max="14849" width="4.7109375" style="23" customWidth="1"/>
    <col min="14850" max="14850" width="3.140625" style="23" customWidth="1"/>
    <col min="14851" max="14851" width="8.7109375" style="23" customWidth="1"/>
    <col min="14852" max="14852" width="11.42578125" style="23" customWidth="1"/>
    <col min="14853" max="14853" width="9.28515625" style="23" customWidth="1"/>
    <col min="14854" max="14854" width="1.85546875" style="23" customWidth="1"/>
    <col min="14855" max="14855" width="3.140625" style="23" customWidth="1"/>
    <col min="14856" max="14856" width="11" style="23" customWidth="1"/>
    <col min="14857" max="14857" width="10.28515625" style="23" customWidth="1"/>
    <col min="14858" max="14859" width="4.7109375" style="23" customWidth="1"/>
    <col min="14860" max="14861" width="5.140625" style="23" customWidth="1"/>
    <col min="14862" max="15104" width="9.140625" style="23"/>
    <col min="15105" max="15105" width="4.7109375" style="23" customWidth="1"/>
    <col min="15106" max="15106" width="3.140625" style="23" customWidth="1"/>
    <col min="15107" max="15107" width="8.7109375" style="23" customWidth="1"/>
    <col min="15108" max="15108" width="11.42578125" style="23" customWidth="1"/>
    <col min="15109" max="15109" width="9.28515625" style="23" customWidth="1"/>
    <col min="15110" max="15110" width="1.85546875" style="23" customWidth="1"/>
    <col min="15111" max="15111" width="3.140625" style="23" customWidth="1"/>
    <col min="15112" max="15112" width="11" style="23" customWidth="1"/>
    <col min="15113" max="15113" width="10.28515625" style="23" customWidth="1"/>
    <col min="15114" max="15115" width="4.7109375" style="23" customWidth="1"/>
    <col min="15116" max="15117" width="5.140625" style="23" customWidth="1"/>
    <col min="15118" max="15360" width="9.140625" style="23"/>
    <col min="15361" max="15361" width="4.7109375" style="23" customWidth="1"/>
    <col min="15362" max="15362" width="3.140625" style="23" customWidth="1"/>
    <col min="15363" max="15363" width="8.7109375" style="23" customWidth="1"/>
    <col min="15364" max="15364" width="11.42578125" style="23" customWidth="1"/>
    <col min="15365" max="15365" width="9.28515625" style="23" customWidth="1"/>
    <col min="15366" max="15366" width="1.85546875" style="23" customWidth="1"/>
    <col min="15367" max="15367" width="3.140625" style="23" customWidth="1"/>
    <col min="15368" max="15368" width="11" style="23" customWidth="1"/>
    <col min="15369" max="15369" width="10.28515625" style="23" customWidth="1"/>
    <col min="15370" max="15371" width="4.7109375" style="23" customWidth="1"/>
    <col min="15372" max="15373" width="5.140625" style="23" customWidth="1"/>
    <col min="15374" max="15616" width="9.140625" style="23"/>
    <col min="15617" max="15617" width="4.7109375" style="23" customWidth="1"/>
    <col min="15618" max="15618" width="3.140625" style="23" customWidth="1"/>
    <col min="15619" max="15619" width="8.7109375" style="23" customWidth="1"/>
    <col min="15620" max="15620" width="11.42578125" style="23" customWidth="1"/>
    <col min="15621" max="15621" width="9.28515625" style="23" customWidth="1"/>
    <col min="15622" max="15622" width="1.85546875" style="23" customWidth="1"/>
    <col min="15623" max="15623" width="3.140625" style="23" customWidth="1"/>
    <col min="15624" max="15624" width="11" style="23" customWidth="1"/>
    <col min="15625" max="15625" width="10.28515625" style="23" customWidth="1"/>
    <col min="15626" max="15627" width="4.7109375" style="23" customWidth="1"/>
    <col min="15628" max="15629" width="5.140625" style="23" customWidth="1"/>
    <col min="15630" max="15872" width="9.140625" style="23"/>
    <col min="15873" max="15873" width="4.7109375" style="23" customWidth="1"/>
    <col min="15874" max="15874" width="3.140625" style="23" customWidth="1"/>
    <col min="15875" max="15875" width="8.7109375" style="23" customWidth="1"/>
    <col min="15876" max="15876" width="11.42578125" style="23" customWidth="1"/>
    <col min="15877" max="15877" width="9.28515625" style="23" customWidth="1"/>
    <col min="15878" max="15878" width="1.85546875" style="23" customWidth="1"/>
    <col min="15879" max="15879" width="3.140625" style="23" customWidth="1"/>
    <col min="15880" max="15880" width="11" style="23" customWidth="1"/>
    <col min="15881" max="15881" width="10.28515625" style="23" customWidth="1"/>
    <col min="15882" max="15883" width="4.7109375" style="23" customWidth="1"/>
    <col min="15884" max="15885" width="5.140625" style="23" customWidth="1"/>
    <col min="15886" max="16128" width="9.140625" style="23"/>
    <col min="16129" max="16129" width="4.7109375" style="23" customWidth="1"/>
    <col min="16130" max="16130" width="3.140625" style="23" customWidth="1"/>
    <col min="16131" max="16131" width="8.7109375" style="23" customWidth="1"/>
    <col min="16132" max="16132" width="11.42578125" style="23" customWidth="1"/>
    <col min="16133" max="16133" width="9.28515625" style="23" customWidth="1"/>
    <col min="16134" max="16134" width="1.85546875" style="23" customWidth="1"/>
    <col min="16135" max="16135" width="3.140625" style="23" customWidth="1"/>
    <col min="16136" max="16136" width="11" style="23" customWidth="1"/>
    <col min="16137" max="16137" width="10.28515625" style="23" customWidth="1"/>
    <col min="16138" max="16139" width="4.7109375" style="23" customWidth="1"/>
    <col min="16140" max="16141" width="5.140625" style="23" customWidth="1"/>
    <col min="16142" max="16384" width="9.140625" style="23"/>
  </cols>
  <sheetData>
    <row r="1" spans="2:26" ht="30.75" customHeight="1" x14ac:dyDescent="0.25">
      <c r="B1" s="149" t="s">
        <v>63</v>
      </c>
    </row>
    <row r="2" spans="2:26" ht="12.75" customHeight="1" x14ac:dyDescent="0.25">
      <c r="B2" s="240" t="s">
        <v>251</v>
      </c>
    </row>
    <row r="3" spans="2:26" ht="24" customHeight="1" thickBot="1" x14ac:dyDescent="0.3">
      <c r="B3" s="150" t="s">
        <v>64</v>
      </c>
      <c r="P3" s="220" t="s">
        <v>154</v>
      </c>
    </row>
    <row r="4" spans="2:26" s="152" customFormat="1" ht="33.75" x14ac:dyDescent="0.25">
      <c r="B4" s="368" t="s">
        <v>65</v>
      </c>
      <c r="C4" s="369"/>
      <c r="D4" s="151" t="s">
        <v>241</v>
      </c>
      <c r="E4" s="370" t="s">
        <v>66</v>
      </c>
      <c r="F4" s="371"/>
      <c r="G4" s="372" t="s">
        <v>67</v>
      </c>
      <c r="H4" s="373"/>
      <c r="I4" s="151" t="s">
        <v>68</v>
      </c>
      <c r="J4" s="372" t="s">
        <v>69</v>
      </c>
      <c r="K4" s="374"/>
      <c r="Z4" s="228"/>
    </row>
    <row r="5" spans="2:26" s="154" customFormat="1" x14ac:dyDescent="0.25">
      <c r="B5" s="375" t="s">
        <v>70</v>
      </c>
      <c r="C5" s="376"/>
      <c r="D5" s="153" t="s">
        <v>71</v>
      </c>
      <c r="E5" s="377" t="s">
        <v>72</v>
      </c>
      <c r="F5" s="378"/>
      <c r="G5" s="376" t="s">
        <v>73</v>
      </c>
      <c r="H5" s="379"/>
      <c r="I5" s="153" t="s">
        <v>74</v>
      </c>
      <c r="J5" s="376" t="s">
        <v>75</v>
      </c>
      <c r="K5" s="380"/>
      <c r="Z5" s="229"/>
    </row>
    <row r="6" spans="2:26" x14ac:dyDescent="0.25">
      <c r="B6" s="381" t="s">
        <v>76</v>
      </c>
      <c r="C6" s="379"/>
      <c r="D6" s="147">
        <v>0</v>
      </c>
      <c r="E6" s="382">
        <v>0</v>
      </c>
      <c r="F6" s="383"/>
      <c r="G6" s="384" t="str">
        <f>IF(E6=0,"",IF(E6&gt;1,(E6/E11)))</f>
        <v/>
      </c>
      <c r="H6" s="379"/>
      <c r="I6" s="155">
        <v>0</v>
      </c>
      <c r="J6" s="384" t="str">
        <f>IF($E6=0,"",IF($E6&gt;0,($G6*$I6)))</f>
        <v/>
      </c>
      <c r="K6" s="385"/>
    </row>
    <row r="7" spans="2:26" x14ac:dyDescent="0.25">
      <c r="B7" s="381" t="s">
        <v>77</v>
      </c>
      <c r="C7" s="379"/>
      <c r="D7" s="147">
        <v>0</v>
      </c>
      <c r="E7" s="382">
        <v>0</v>
      </c>
      <c r="F7" s="383"/>
      <c r="G7" s="384" t="str">
        <f>IF(E7=0,"",IF(E7&gt;1,(E7/E11)))</f>
        <v/>
      </c>
      <c r="H7" s="379"/>
      <c r="I7" s="155">
        <v>5</v>
      </c>
      <c r="J7" s="384" t="str">
        <f>IF($E7=0,"",IF($E7&gt;0,($G7*$I7)))</f>
        <v/>
      </c>
      <c r="K7" s="385"/>
    </row>
    <row r="8" spans="2:26" x14ac:dyDescent="0.25">
      <c r="B8" s="381" t="s">
        <v>78</v>
      </c>
      <c r="C8" s="379"/>
      <c r="D8" s="147">
        <v>0</v>
      </c>
      <c r="E8" s="382">
        <v>0</v>
      </c>
      <c r="F8" s="383"/>
      <c r="G8" s="384" t="str">
        <f>IF(E8=0,"",IF(E8&gt;1,(E8/E11)))</f>
        <v/>
      </c>
      <c r="H8" s="379"/>
      <c r="I8" s="155">
        <v>15</v>
      </c>
      <c r="J8" s="384" t="str">
        <f>IF($E8=0,"",IF($E8&gt;0,($G8*$I8)))</f>
        <v/>
      </c>
      <c r="K8" s="385"/>
    </row>
    <row r="9" spans="2:26" x14ac:dyDescent="0.25">
      <c r="B9" s="381" t="s">
        <v>79</v>
      </c>
      <c r="C9" s="379"/>
      <c r="D9" s="147">
        <v>0</v>
      </c>
      <c r="E9" s="382">
        <v>0</v>
      </c>
      <c r="F9" s="383"/>
      <c r="G9" s="384" t="str">
        <f>IF(E9=0,"",IF(E9&gt;1,(E9/E11)))</f>
        <v/>
      </c>
      <c r="H9" s="379"/>
      <c r="I9" s="155">
        <v>30</v>
      </c>
      <c r="J9" s="384" t="str">
        <f>IF($E9=0,"",IF($E9&gt;0,($G9*$I9)))</f>
        <v/>
      </c>
      <c r="K9" s="385"/>
    </row>
    <row r="10" spans="2:26" ht="15.75" thickBot="1" x14ac:dyDescent="0.3">
      <c r="B10" s="395" t="s">
        <v>53</v>
      </c>
      <c r="C10" s="396"/>
      <c r="D10" s="148">
        <v>0</v>
      </c>
      <c r="E10" s="397">
        <v>0</v>
      </c>
      <c r="F10" s="398"/>
      <c r="G10" s="399" t="str">
        <f>IF(E10=0,"",IF(E10&gt;1,(E10/E11)))</f>
        <v/>
      </c>
      <c r="H10" s="396"/>
      <c r="I10" s="156">
        <v>50</v>
      </c>
      <c r="J10" s="399" t="str">
        <f>IF($E10=0,"",IF($E10&gt;0,($G10*$I10)))</f>
        <v/>
      </c>
      <c r="K10" s="400"/>
      <c r="L10" s="386" t="s">
        <v>80</v>
      </c>
      <c r="M10" s="387"/>
    </row>
    <row r="11" spans="2:26" ht="15.75" thickBot="1" x14ac:dyDescent="0.3">
      <c r="D11" s="157" t="s">
        <v>156</v>
      </c>
      <c r="E11" s="388">
        <f>SUM(E6:E10)</f>
        <v>0</v>
      </c>
      <c r="F11" s="389"/>
      <c r="K11" s="158" t="s">
        <v>81</v>
      </c>
      <c r="L11" s="390">
        <f>SUM(J6:J10)</f>
        <v>0</v>
      </c>
      <c r="M11" s="391"/>
    </row>
    <row r="12" spans="2:26" x14ac:dyDescent="0.25">
      <c r="L12" s="387" t="s">
        <v>82</v>
      </c>
      <c r="M12" s="387"/>
    </row>
    <row r="13" spans="2:26" ht="45.75" customHeight="1" thickBot="1" x14ac:dyDescent="0.3">
      <c r="B13" s="401" t="s">
        <v>83</v>
      </c>
      <c r="C13" s="402"/>
      <c r="D13" s="402"/>
      <c r="E13" s="402"/>
      <c r="F13" s="402"/>
      <c r="L13" s="159"/>
    </row>
    <row r="14" spans="2:26" ht="45.75" customHeight="1" thickBot="1" x14ac:dyDescent="0.3">
      <c r="B14" s="403" t="s">
        <v>84</v>
      </c>
      <c r="C14" s="404"/>
      <c r="D14" s="404"/>
      <c r="E14" s="372" t="s">
        <v>85</v>
      </c>
      <c r="F14" s="374"/>
      <c r="H14" s="405" t="s">
        <v>86</v>
      </c>
      <c r="I14" s="406"/>
      <c r="J14" s="406"/>
      <c r="K14" s="406"/>
      <c r="L14" s="159"/>
    </row>
    <row r="15" spans="2:26" ht="56.25" x14ac:dyDescent="0.25">
      <c r="B15" s="392" t="s">
        <v>87</v>
      </c>
      <c r="C15" s="379"/>
      <c r="D15" s="379"/>
      <c r="E15" s="393"/>
      <c r="F15" s="394"/>
      <c r="G15" s="160"/>
      <c r="H15" s="161" t="s">
        <v>88</v>
      </c>
      <c r="I15" s="162" t="s">
        <v>89</v>
      </c>
      <c r="J15" s="372" t="s">
        <v>90</v>
      </c>
      <c r="K15" s="374"/>
      <c r="L15" s="159"/>
    </row>
    <row r="16" spans="2:26" x14ac:dyDescent="0.25">
      <c r="B16" s="407" t="s">
        <v>91</v>
      </c>
      <c r="C16" s="408"/>
      <c r="D16" s="408"/>
      <c r="E16" s="409"/>
      <c r="F16" s="410"/>
      <c r="H16" s="163" t="s">
        <v>92</v>
      </c>
      <c r="I16" s="164" t="s">
        <v>93</v>
      </c>
      <c r="J16" s="376" t="s">
        <v>94</v>
      </c>
      <c r="K16" s="412"/>
      <c r="L16" s="159"/>
    </row>
    <row r="17" spans="2:26" x14ac:dyDescent="0.25">
      <c r="B17" s="165" t="s">
        <v>95</v>
      </c>
      <c r="C17" s="166"/>
      <c r="D17" s="167" t="s">
        <v>96</v>
      </c>
      <c r="E17" s="411"/>
      <c r="F17" s="410"/>
      <c r="H17" s="163" t="s">
        <v>97</v>
      </c>
      <c r="I17" s="168" t="str">
        <f>IF(E22&lt;=50,"X",IF(E22&gt;50,""))</f>
        <v/>
      </c>
      <c r="J17" s="376">
        <v>0</v>
      </c>
      <c r="K17" s="412"/>
      <c r="L17" s="159"/>
    </row>
    <row r="18" spans="2:26" ht="30.75" customHeight="1" x14ac:dyDescent="0.25">
      <c r="B18" s="413" t="s">
        <v>98</v>
      </c>
      <c r="C18" s="379"/>
      <c r="D18" s="379"/>
      <c r="E18" s="409"/>
      <c r="F18" s="410"/>
      <c r="H18" s="163" t="s">
        <v>99</v>
      </c>
      <c r="I18" s="168" t="str">
        <f>IF(E22&lt;=50,"",IF(E22&lt;=75,"X",IF(E22&gt;75,"")))</f>
        <v/>
      </c>
      <c r="J18" s="376">
        <v>10</v>
      </c>
      <c r="K18" s="412"/>
      <c r="L18" s="159"/>
    </row>
    <row r="19" spans="2:26" ht="15.75" thickBot="1" x14ac:dyDescent="0.3">
      <c r="B19" s="414" t="s">
        <v>100</v>
      </c>
      <c r="C19" s="396"/>
      <c r="D19" s="396"/>
      <c r="E19" s="415"/>
      <c r="F19" s="416"/>
      <c r="H19" s="163" t="s">
        <v>101</v>
      </c>
      <c r="I19" s="168" t="str">
        <f>IF(E22&lt;75,"",IF(E22&lt;=100,"X",IF(E22&gt;100,"")))</f>
        <v/>
      </c>
      <c r="J19" s="376">
        <v>20</v>
      </c>
      <c r="K19" s="412"/>
      <c r="L19" s="159"/>
    </row>
    <row r="20" spans="2:26" ht="15.75" thickBot="1" x14ac:dyDescent="0.3">
      <c r="D20" s="157" t="s">
        <v>155</v>
      </c>
      <c r="E20" s="417">
        <v>0</v>
      </c>
      <c r="F20" s="418"/>
      <c r="H20" s="169" t="s">
        <v>102</v>
      </c>
      <c r="I20" s="170" t="str">
        <f>IF(E11=0,"",IF(E20=0,"",IF(E22&lt;100,"",IF(E22&gt;100,"X",))))</f>
        <v/>
      </c>
      <c r="J20" s="419">
        <v>30</v>
      </c>
      <c r="K20" s="420"/>
      <c r="L20" s="386" t="s">
        <v>103</v>
      </c>
      <c r="M20" s="387"/>
    </row>
    <row r="21" spans="2:26" ht="15.75" thickBot="1" x14ac:dyDescent="0.3">
      <c r="L21" s="421" t="str">
        <f>IF(I17="X",J17,IF(I18="X",J18,IF(I19="X",J19,IF(I20="X",J20,IF(I21=0,"")))))</f>
        <v/>
      </c>
      <c r="M21" s="422"/>
    </row>
    <row r="22" spans="2:26" ht="15.75" thickBot="1" x14ac:dyDescent="0.3">
      <c r="D22" s="158" t="s">
        <v>104</v>
      </c>
      <c r="E22" s="423" t="str">
        <f>IF(E11=0,"",IF(E20=0,"",IF(E20&gt;0,E20/E11*100)))</f>
        <v/>
      </c>
      <c r="F22" s="424"/>
      <c r="G22" s="171"/>
      <c r="L22" s="425" t="s">
        <v>82</v>
      </c>
      <c r="M22" s="425"/>
    </row>
    <row r="23" spans="2:26" ht="36" customHeight="1" x14ac:dyDescent="0.25">
      <c r="D23" s="158"/>
      <c r="E23" s="172"/>
      <c r="F23" s="172"/>
      <c r="G23" s="171"/>
      <c r="H23" s="426"/>
      <c r="I23" s="426"/>
      <c r="J23" s="426"/>
      <c r="K23" s="426"/>
      <c r="L23" s="173"/>
      <c r="M23" s="174"/>
    </row>
    <row r="24" spans="2:26" ht="33.75" customHeight="1" thickBot="1" x14ac:dyDescent="0.3">
      <c r="B24" s="427" t="s">
        <v>105</v>
      </c>
      <c r="C24" s="428"/>
      <c r="D24" s="428"/>
      <c r="E24" s="428"/>
      <c r="F24" s="429"/>
      <c r="H24" s="175"/>
      <c r="I24" s="175"/>
      <c r="J24" s="430"/>
      <c r="K24" s="430"/>
      <c r="L24" s="176"/>
      <c r="M24" s="177"/>
    </row>
    <row r="25" spans="2:26" x14ac:dyDescent="0.25">
      <c r="B25" s="403" t="s">
        <v>106</v>
      </c>
      <c r="C25" s="432"/>
      <c r="D25" s="178" t="s">
        <v>107</v>
      </c>
      <c r="E25" s="433" t="s">
        <v>108</v>
      </c>
      <c r="F25" s="434"/>
      <c r="H25" s="179"/>
      <c r="I25" s="180"/>
      <c r="J25" s="435"/>
      <c r="K25" s="435"/>
      <c r="L25" s="176"/>
      <c r="M25" s="177"/>
    </row>
    <row r="26" spans="2:26" ht="22.5" x14ac:dyDescent="0.25">
      <c r="B26" s="163">
        <v>1</v>
      </c>
      <c r="C26" s="181" t="s">
        <v>109</v>
      </c>
      <c r="D26" s="182" t="s">
        <v>110</v>
      </c>
      <c r="E26" s="436">
        <f>E11</f>
        <v>0</v>
      </c>
      <c r="F26" s="385"/>
      <c r="H26" s="179"/>
      <c r="I26" s="180"/>
      <c r="J26" s="435"/>
      <c r="K26" s="435"/>
      <c r="L26" s="176"/>
      <c r="M26" s="177"/>
    </row>
    <row r="27" spans="2:26" ht="33.75" x14ac:dyDescent="0.25">
      <c r="B27" s="163">
        <v>2</v>
      </c>
      <c r="C27" s="181" t="s">
        <v>111</v>
      </c>
      <c r="D27" s="182" t="s">
        <v>112</v>
      </c>
      <c r="E27" s="436">
        <f>E20</f>
        <v>0</v>
      </c>
      <c r="F27" s="385"/>
      <c r="H27" s="179"/>
      <c r="I27" s="180"/>
      <c r="J27" s="435"/>
      <c r="K27" s="435"/>
      <c r="L27" s="176"/>
      <c r="M27" s="177"/>
    </row>
    <row r="28" spans="2:26" ht="22.5" x14ac:dyDescent="0.25">
      <c r="B28" s="163">
        <v>3</v>
      </c>
      <c r="C28" s="181" t="s">
        <v>113</v>
      </c>
      <c r="D28" s="182" t="s">
        <v>114</v>
      </c>
      <c r="E28" s="437">
        <f>E27*60%</f>
        <v>0</v>
      </c>
      <c r="F28" s="385"/>
      <c r="H28" s="179"/>
      <c r="I28" s="180"/>
      <c r="J28" s="435"/>
      <c r="K28" s="435"/>
      <c r="L28" s="176"/>
      <c r="M28" s="177"/>
    </row>
    <row r="29" spans="2:26" ht="34.5" thickBot="1" x14ac:dyDescent="0.3">
      <c r="B29" s="183" t="s">
        <v>115</v>
      </c>
      <c r="C29" s="184" t="s">
        <v>116</v>
      </c>
      <c r="D29" s="185" t="s">
        <v>117</v>
      </c>
      <c r="E29" s="438">
        <f>SUM(E26,E28)</f>
        <v>0</v>
      </c>
      <c r="F29" s="439"/>
      <c r="H29" s="179"/>
      <c r="I29" s="180"/>
      <c r="J29" s="435"/>
      <c r="K29" s="435"/>
      <c r="L29" s="176"/>
      <c r="M29" s="177"/>
    </row>
    <row r="30" spans="2:26" x14ac:dyDescent="0.25">
      <c r="H30" s="179"/>
      <c r="I30" s="180"/>
      <c r="J30" s="435"/>
      <c r="K30" s="435"/>
      <c r="L30" s="431"/>
      <c r="M30" s="431"/>
      <c r="Z30" s="227">
        <v>0.05</v>
      </c>
    </row>
    <row r="31" spans="2:26" x14ac:dyDescent="0.25">
      <c r="B31" s="440"/>
      <c r="C31" s="441"/>
      <c r="D31" s="441"/>
      <c r="E31" s="441"/>
      <c r="F31" s="177"/>
      <c r="H31" s="186"/>
      <c r="I31" s="186"/>
      <c r="J31" s="186"/>
      <c r="K31" s="186"/>
      <c r="L31" s="442"/>
      <c r="M31" s="442"/>
      <c r="Z31" s="227">
        <v>5.6500000000000002E-2</v>
      </c>
    </row>
    <row r="32" spans="2:26" ht="15.75" thickBot="1" x14ac:dyDescent="0.3">
      <c r="B32" s="187"/>
      <c r="C32" s="188"/>
      <c r="D32" s="188"/>
      <c r="E32" s="188"/>
      <c r="F32" s="177"/>
      <c r="H32" s="171"/>
      <c r="I32" s="171"/>
      <c r="J32" s="171"/>
      <c r="K32" s="171"/>
      <c r="L32" s="443" t="s">
        <v>4</v>
      </c>
      <c r="M32" s="425"/>
      <c r="Z32" s="227">
        <v>0.06</v>
      </c>
    </row>
    <row r="33" spans="2:26" ht="15.75" thickBot="1" x14ac:dyDescent="0.3">
      <c r="B33" s="431"/>
      <c r="C33" s="444"/>
      <c r="D33" s="189"/>
      <c r="E33" s="431"/>
      <c r="F33" s="445"/>
      <c r="H33" s="171"/>
      <c r="I33" s="171"/>
      <c r="J33" s="171"/>
      <c r="K33" s="158" t="s">
        <v>187</v>
      </c>
      <c r="L33" s="390">
        <f>SUM(L11,L21)</f>
        <v>0</v>
      </c>
      <c r="M33" s="422"/>
      <c r="Z33" s="227">
        <v>6.7500000000000004E-2</v>
      </c>
    </row>
    <row r="34" spans="2:26" x14ac:dyDescent="0.25">
      <c r="B34" s="189"/>
      <c r="C34" s="189"/>
      <c r="D34" s="175"/>
      <c r="E34" s="446"/>
      <c r="F34" s="447"/>
      <c r="L34" s="190"/>
      <c r="Z34" s="227">
        <v>7.1999999999999995E-2</v>
      </c>
    </row>
    <row r="35" spans="2:26" x14ac:dyDescent="0.25">
      <c r="B35" s="431"/>
      <c r="C35" s="431"/>
      <c r="D35" s="430"/>
      <c r="E35" s="449"/>
      <c r="F35" s="450"/>
      <c r="K35" s="191"/>
      <c r="Z35" s="227">
        <v>8.1000000000000003E-2</v>
      </c>
    </row>
    <row r="36" spans="2:26" ht="15.75" thickBot="1" x14ac:dyDescent="0.3">
      <c r="B36" s="444"/>
      <c r="C36" s="444"/>
      <c r="D36" s="448"/>
      <c r="E36" s="450"/>
      <c r="F36" s="450"/>
      <c r="I36" s="192"/>
      <c r="Z36" s="227">
        <v>0.10199999999999999</v>
      </c>
    </row>
    <row r="37" spans="2:26" ht="22.5" customHeight="1" x14ac:dyDescent="0.25">
      <c r="B37" s="189"/>
      <c r="C37" s="189"/>
      <c r="D37" s="175"/>
      <c r="E37" s="469"/>
      <c r="F37" s="469"/>
      <c r="I37" s="193"/>
      <c r="J37" s="457" t="s">
        <v>118</v>
      </c>
      <c r="K37" s="458"/>
      <c r="L37" s="459" t="s">
        <v>119</v>
      </c>
      <c r="M37" s="460"/>
      <c r="Z37" s="227">
        <v>0.12</v>
      </c>
    </row>
    <row r="38" spans="2:26" ht="15.75" thickBot="1" x14ac:dyDescent="0.3">
      <c r="B38" s="175"/>
      <c r="C38" s="189"/>
      <c r="D38" s="175"/>
      <c r="E38" s="461"/>
      <c r="F38" s="462"/>
      <c r="J38" s="194" t="str">
        <f>IF(L33&lt;=5,"I",IF(L33&lt;=10,"II",IF(L33&lt;=15,"III",IF(L33&lt;=20,"IV",IF(L33&lt;=25,"V",IF(L33&lt;=30,"VI",IF(L33&gt;30,"")))))))</f>
        <v>I</v>
      </c>
      <c r="K38" s="195" t="str">
        <f>IF(L33&lt;=30,"",IF(L33&lt;=35,"VII",IF(L33&lt;=40,"VIII",IF(L33&lt;=45,"IX",IF(L33&lt;=50,"X",IF(L33&gt;50,"XI"))))))</f>
        <v/>
      </c>
      <c r="L38" s="196" t="str">
        <f>IF(L33&gt;30,"",IF(J38="I","0",IF(J38="II","5",IF(J38="III","10",IF(J38="IV","15",IF(J38="V","20",IF(J38="VI","25")))))))</f>
        <v>0</v>
      </c>
      <c r="M38" s="197" t="str">
        <f>IF(L33&lt;=30,"",IF(K38="VI","25",IF(K38="VII","30",IF(K38="VIII","35",IF(K38="IX","40",IF(K38="X","45",IF(K38="XI","50")))))))</f>
        <v/>
      </c>
      <c r="Z38" s="227">
        <v>0.13600000000000001</v>
      </c>
    </row>
    <row r="39" spans="2:26" ht="15.75" thickBot="1" x14ac:dyDescent="0.3">
      <c r="B39" s="154"/>
      <c r="C39" s="154"/>
      <c r="D39" s="192"/>
      <c r="E39" s="198"/>
      <c r="F39" s="171"/>
      <c r="Z39" s="227">
        <v>0.16</v>
      </c>
    </row>
    <row r="40" spans="2:26" ht="15.75" thickBot="1" x14ac:dyDescent="0.3">
      <c r="B40" s="199" t="s">
        <v>20</v>
      </c>
      <c r="C40" s="200" t="s">
        <v>120</v>
      </c>
      <c r="D40" s="201"/>
      <c r="E40" s="201"/>
      <c r="F40" s="201"/>
      <c r="G40" s="201"/>
      <c r="H40" s="201"/>
      <c r="I40" s="202"/>
      <c r="J40" s="203" t="s">
        <v>121</v>
      </c>
      <c r="K40" s="463">
        <v>0</v>
      </c>
      <c r="L40" s="464"/>
      <c r="M40" s="465"/>
      <c r="Z40" s="227">
        <v>0.17</v>
      </c>
    </row>
    <row r="41" spans="2:26" ht="15.75" thickBot="1" x14ac:dyDescent="0.3">
      <c r="B41" s="199" t="s">
        <v>21</v>
      </c>
      <c r="C41" s="200" t="s">
        <v>122</v>
      </c>
      <c r="D41" s="201"/>
      <c r="E41" s="201"/>
      <c r="F41" s="201"/>
      <c r="G41" s="201"/>
      <c r="H41" s="201"/>
      <c r="I41" s="201"/>
      <c r="J41" s="203" t="s">
        <v>121</v>
      </c>
      <c r="K41" s="466">
        <f>IF(L33&gt;30,K40*(1+M38/100),IF(L33&lt;=30,K40*(1+L38/100)))</f>
        <v>0</v>
      </c>
      <c r="L41" s="467"/>
      <c r="M41" s="422"/>
      <c r="Z41" s="227">
        <v>0.2</v>
      </c>
    </row>
    <row r="42" spans="2:26" ht="15.75" thickBot="1" x14ac:dyDescent="0.3">
      <c r="B42" s="199" t="s">
        <v>22</v>
      </c>
      <c r="C42" s="204" t="s">
        <v>123</v>
      </c>
      <c r="D42" s="201"/>
      <c r="E42" s="201"/>
      <c r="F42" s="201"/>
      <c r="G42" s="201"/>
      <c r="H42" s="201"/>
      <c r="I42" s="201"/>
      <c r="J42" s="205" t="s">
        <v>124</v>
      </c>
      <c r="K42" s="468">
        <f>(E29+E38)*K41</f>
        <v>0</v>
      </c>
      <c r="L42" s="467"/>
      <c r="M42" s="422"/>
      <c r="P42" s="230"/>
    </row>
    <row r="43" spans="2:26" ht="15.75" thickBot="1" x14ac:dyDescent="0.3">
      <c r="J43" s="206"/>
      <c r="K43" s="207"/>
      <c r="L43" s="208"/>
      <c r="M43" s="208"/>
      <c r="P43" s="230"/>
    </row>
    <row r="44" spans="2:26" ht="15.75" thickBot="1" x14ac:dyDescent="0.3">
      <c r="I44" s="209" t="s">
        <v>157</v>
      </c>
      <c r="J44" s="210"/>
      <c r="K44" s="451"/>
      <c r="L44" s="452"/>
      <c r="M44" s="453"/>
    </row>
    <row r="45" spans="2:26" ht="16.5" thickBot="1" x14ac:dyDescent="0.3">
      <c r="I45" s="209" t="s">
        <v>125</v>
      </c>
      <c r="J45" s="210"/>
      <c r="K45" s="454">
        <f>K42*K44</f>
        <v>0</v>
      </c>
      <c r="L45" s="455"/>
      <c r="M45" s="456"/>
      <c r="P45" s="145" t="s">
        <v>226</v>
      </c>
    </row>
    <row r="46" spans="2:26" ht="15.75" thickBot="1" x14ac:dyDescent="0.3">
      <c r="J46" s="210"/>
      <c r="K46" s="211"/>
      <c r="L46" s="212"/>
      <c r="M46" s="212"/>
    </row>
    <row r="47" spans="2:26" ht="15.75" thickBot="1" x14ac:dyDescent="0.3">
      <c r="B47" s="213"/>
      <c r="C47" s="171" t="s">
        <v>126</v>
      </c>
    </row>
    <row r="48" spans="2:26" ht="15.75" thickBot="1" x14ac:dyDescent="0.3">
      <c r="C48" s="149"/>
    </row>
    <row r="49" spans="2:13" ht="15.75" thickBot="1" x14ac:dyDescent="0.3">
      <c r="B49" s="214"/>
      <c r="C49" s="171" t="s">
        <v>127</v>
      </c>
    </row>
    <row r="50" spans="2:13" ht="15.75" thickBot="1" x14ac:dyDescent="0.3"/>
    <row r="51" spans="2:13" ht="15.75" thickBot="1" x14ac:dyDescent="0.3">
      <c r="B51" s="215"/>
      <c r="C51" s="216" t="s">
        <v>240</v>
      </c>
      <c r="D51" s="216"/>
      <c r="E51" s="216"/>
      <c r="F51" s="150"/>
      <c r="G51" s="217"/>
      <c r="H51" s="217"/>
      <c r="I51" s="217"/>
      <c r="J51" s="217"/>
      <c r="K51" s="217"/>
      <c r="L51" s="217"/>
      <c r="M51" s="217"/>
    </row>
    <row r="52" spans="2:13" ht="15.75" thickBot="1" x14ac:dyDescent="0.3">
      <c r="B52" s="171"/>
      <c r="C52" s="216"/>
      <c r="D52" s="216"/>
      <c r="E52" s="216"/>
      <c r="F52" s="150"/>
      <c r="G52" s="217"/>
      <c r="H52" s="217"/>
      <c r="I52" s="217"/>
      <c r="J52" s="217"/>
      <c r="K52" s="217"/>
      <c r="L52" s="217"/>
      <c r="M52" s="217"/>
    </row>
    <row r="53" spans="2:13" ht="15.75" thickBot="1" x14ac:dyDescent="0.3">
      <c r="B53" s="218"/>
      <c r="C53" s="216" t="s">
        <v>236</v>
      </c>
      <c r="D53" s="216"/>
      <c r="E53" s="216"/>
      <c r="F53" s="150"/>
      <c r="G53" s="217"/>
      <c r="H53" s="217"/>
      <c r="I53" s="217"/>
      <c r="J53" s="217"/>
      <c r="K53" s="217"/>
      <c r="L53" s="217"/>
      <c r="M53" s="217"/>
    </row>
  </sheetData>
  <sheetProtection algorithmName="SHA-512" hashValue="JvQZkWzWrAP3TmRyvcoc76i5bJszjVTYuBKKL/O53vK2ZisjRZJ0dxBVEVQuiOiBD6GnAFnZ0onOM7Ye6Ehxwg==" saltValue="mJbM7jAGnm5TGO4YCEweog==" spinCount="100000" sheet="1" objects="1" scenarios="1" selectLockedCells="1"/>
  <mergeCells count="91">
    <mergeCell ref="K44:M44"/>
    <mergeCell ref="K45:M45"/>
    <mergeCell ref="J37:K37"/>
    <mergeCell ref="L37:M37"/>
    <mergeCell ref="E38:F38"/>
    <mergeCell ref="K40:M40"/>
    <mergeCell ref="K41:M41"/>
    <mergeCell ref="K42:M42"/>
    <mergeCell ref="E37:F37"/>
    <mergeCell ref="E34:F34"/>
    <mergeCell ref="B35:B36"/>
    <mergeCell ref="C35:C36"/>
    <mergeCell ref="D35:D36"/>
    <mergeCell ref="E35:F36"/>
    <mergeCell ref="B31:E31"/>
    <mergeCell ref="L31:M31"/>
    <mergeCell ref="L32:M32"/>
    <mergeCell ref="B33:C33"/>
    <mergeCell ref="E33:F33"/>
    <mergeCell ref="L33:M33"/>
    <mergeCell ref="L30:M30"/>
    <mergeCell ref="B25:C25"/>
    <mergeCell ref="E25:F25"/>
    <mergeCell ref="J25:K25"/>
    <mergeCell ref="E26:F26"/>
    <mergeCell ref="J26:K26"/>
    <mergeCell ref="E27:F27"/>
    <mergeCell ref="J27:K27"/>
    <mergeCell ref="E28:F28"/>
    <mergeCell ref="J28:K28"/>
    <mergeCell ref="E29:F29"/>
    <mergeCell ref="J29:K29"/>
    <mergeCell ref="J30:K30"/>
    <mergeCell ref="L21:M21"/>
    <mergeCell ref="E22:F22"/>
    <mergeCell ref="L22:M22"/>
    <mergeCell ref="H23:K23"/>
    <mergeCell ref="B24:F24"/>
    <mergeCell ref="J24:K24"/>
    <mergeCell ref="L20:M20"/>
    <mergeCell ref="B16:D16"/>
    <mergeCell ref="E16:F17"/>
    <mergeCell ref="J16:K16"/>
    <mergeCell ref="J17:K17"/>
    <mergeCell ref="B18:D18"/>
    <mergeCell ref="E18:F18"/>
    <mergeCell ref="J18:K18"/>
    <mergeCell ref="B19:D19"/>
    <mergeCell ref="E19:F19"/>
    <mergeCell ref="J19:K19"/>
    <mergeCell ref="E20:F20"/>
    <mergeCell ref="J20:K20"/>
    <mergeCell ref="L12:M12"/>
    <mergeCell ref="B13:F13"/>
    <mergeCell ref="B14:D14"/>
    <mergeCell ref="E14:F14"/>
    <mergeCell ref="H14:K14"/>
    <mergeCell ref="B15:D15"/>
    <mergeCell ref="E15:F15"/>
    <mergeCell ref="J15:K15"/>
    <mergeCell ref="B10:C10"/>
    <mergeCell ref="E10:F10"/>
    <mergeCell ref="G10:H10"/>
    <mergeCell ref="J10:K10"/>
    <mergeCell ref="L10:M10"/>
    <mergeCell ref="E11:F11"/>
    <mergeCell ref="L11:M11"/>
    <mergeCell ref="B8:C8"/>
    <mergeCell ref="E8:F8"/>
    <mergeCell ref="G8:H8"/>
    <mergeCell ref="J8:K8"/>
    <mergeCell ref="B9:C9"/>
    <mergeCell ref="E9:F9"/>
    <mergeCell ref="G9:H9"/>
    <mergeCell ref="J9:K9"/>
    <mergeCell ref="B6:C6"/>
    <mergeCell ref="E6:F6"/>
    <mergeCell ref="G6:H6"/>
    <mergeCell ref="J6:K6"/>
    <mergeCell ref="B7:C7"/>
    <mergeCell ref="E7:F7"/>
    <mergeCell ref="G7:H7"/>
    <mergeCell ref="J7:K7"/>
    <mergeCell ref="B4:C4"/>
    <mergeCell ref="E4:F4"/>
    <mergeCell ref="G4:H4"/>
    <mergeCell ref="J4:K4"/>
    <mergeCell ref="B5:C5"/>
    <mergeCell ref="E5:F5"/>
    <mergeCell ref="G5:H5"/>
    <mergeCell ref="J5:K5"/>
  </mergeCells>
  <dataValidations count="1">
    <dataValidation type="list" allowBlank="1" showInputMessage="1" showErrorMessage="1" sqref="K44:M44">
      <formula1>$Z$29:$Z$41</formula1>
    </dataValidation>
  </dataValidations>
  <pageMargins left="0.7" right="0.7" top="0.75" bottom="0.75" header="0.3" footer="0.3"/>
  <pageSetup paperSize="8"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C U S m V O 7 V l A u l A A A A 9 g A A A B I A H A B D b 2 5 m a W c v U G F j a 2 F n Z S 5 4 b W w g o h g A K K A U A A A A A A A A A A A A A A A A A A A A A A A A A A A A h Y + x D o I w G I R f h X S n L c W B k J 8 y O J l I Y q I x r k 2 p 0 A j F 0 G J 5 N w c f y V c Q o 6 i b 4 9 1 9 l 9 z d r z f I x 7 Y J L q q 3 u j M Z i j B F g T K y K 7 W p M j S 4 Y 5 i g n M N G y J O o V D D B x q a j 1 R m q n T u n h H j v s Y 9 x 1 1 e E U R q R Q 7 H e y l q 1 I t T G O m G k Q p 9 W + b + F O O x f Y z j D E V 3 g O J k 2 A Z l N K L T 5 A m z K n u m P C c u h c U O v u H b h a g d k l k D e H / g D U E s D B B Q A A g A I A A l E p l 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J R K Z U K I p H u A 4 A A A A R A A A A E w A c A E Z v c m 1 1 b G F z L 1 N l Y 3 R p b 2 4 x L m 0 g o h g A K K A U A A A A A A A A A A A A A A A A A A A A A A A A A A A A K 0 5 N L s n M z 1 M I h t C G 1 g B Q S w E C L Q A U A A I A C A A J R K Z U 7 t W U C 6 U A A A D 2 A A A A E g A A A A A A A A A A A A A A A A A A A A A A Q 2 9 u Z m l n L 1 B h Y 2 t h Z 2 U u e G 1 s U E s B A i 0 A F A A C A A g A C U S m V A / K 6 a u k A A A A 6 Q A A A B M A A A A A A A A A A A A A A A A A 8 Q A A A F t D b 2 5 0 Z W 5 0 X 1 R 5 c G V z X S 5 4 b W x Q S w E C L Q A U A A I A C A A J R K Z U 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R 1 2 n m r g q 5 0 y T z X / c H y L i F w A A A A A C A A A A A A A D Z g A A w A A A A B A A A A C H o G z 3 P M t U z c B J c g R s L 2 4 v A A A A A A S A A A C g A A A A E A A A A L o A F s a j U w m m 9 y p E L i q z O s l Q A A A A p E G p C r H j I m o g o 2 k r I f f j g c A g L g I F + z 4 M R V v h Q Z j z z Y j a e T O l p T U 5 q k S u I 5 F v 2 M t k 8 h b U 2 u 6 L V X 9 T T g o 8 Q d P T L P 9 S n X 1 v h Q B h K / h 9 z 4 1 s k 2 I U A A A A J 0 y x D s l v v I N Y 8 j W d B t C j 2 z P o G l k = < / D a t a M a s h u p > 
</file>

<file path=customXml/itemProps1.xml><?xml version="1.0" encoding="utf-8"?>
<ds:datastoreItem xmlns:ds="http://schemas.openxmlformats.org/officeDocument/2006/customXml" ds:itemID="{2354BA6C-0016-4A8D-B164-CD3055C2893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AGGIORNAMENTO FILE</vt:lpstr>
      <vt:lpstr>CALCOLO</vt:lpstr>
      <vt:lpstr>Tariffe_U1</vt:lpstr>
      <vt:lpstr>Tariffe_U2</vt:lpstr>
      <vt:lpstr>CC Tabellare</vt:lpstr>
      <vt:lpstr>CALCOLO!Area_stampa</vt:lpstr>
      <vt:lpstr>'CC Tabellare'!Area_stampa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Krizia Albano</dc:creator>
  <cp:lastModifiedBy>Capasso Gianni</cp:lastModifiedBy>
  <cp:lastPrinted>2022-08-31T15:02:30Z</cp:lastPrinted>
  <dcterms:created xsi:type="dcterms:W3CDTF">2022-03-21T09:34:30Z</dcterms:created>
  <dcterms:modified xsi:type="dcterms:W3CDTF">2023-10-02T08:21:25Z</dcterms:modified>
</cp:coreProperties>
</file>