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Questa_cartella_di_lavoro" defaultThemeVersion="124226"/>
  <workbookProtection workbookAlgorithmName="SHA-512" workbookHashValue="OuzUrJm9xwE5QnrzqpWMeK7zr3b+bGsd0KwJHL7Bgd+nHz0RMre44swkpJ/BP0yHK7Ua8Ex0V8petTWN9rg0Gw==" workbookSaltValue="UKRUg0G+6dG0rhv/A9gzGw==" workbookSpinCount="100000" lockStructure="1"/>
  <bookViews>
    <workbookView xWindow="0" yWindow="780" windowWidth="28800" windowHeight="7800" tabRatio="828" activeTab="4"/>
  </bookViews>
  <sheets>
    <sheet name="AGGIORNAMENTO FILE" sheetId="30" r:id="rId1"/>
    <sheet name="Allegati obbligatori" sheetId="24" r:id="rId2"/>
    <sheet name="Guide FAQ Link" sheetId="28" r:id="rId3"/>
    <sheet name="Tabella Parametrica U1-U2" sheetId="17" r:id="rId4"/>
    <sheet name="Allegato_1C" sheetId="4" r:id="rId5"/>
    <sheet name="QCC (A)" sheetId="6" r:id="rId6"/>
    <sheet name="QCC (B)" sheetId="7" r:id="rId7"/>
    <sheet name="QCC (C)" sheetId="8" r:id="rId8"/>
    <sheet name="QCC (D)" sheetId="9" r:id="rId9"/>
    <sheet name="QCC (A.bis) cambio d'uso" sheetId="10" r:id="rId10"/>
    <sheet name="QCC (C.bis) cambio d'uso" sheetId="11" r:id="rId11"/>
    <sheet name="QCC (C.ter) cambio d'uso" sheetId="13" r:id="rId12"/>
    <sheet name="Guida Calcolo &quot;A&quot;" sheetId="14" r:id="rId13"/>
  </sheets>
  <definedNames>
    <definedName name="_xlnm.Print_Area" localSheetId="4">Allegato_1C!$R$2:$AG$212</definedName>
    <definedName name="_xlnm.Print_Area" localSheetId="5">'QCC (A)'!$B$2:$L$72</definedName>
    <definedName name="_xlnm.Print_Area" localSheetId="9">'QCC (A.bis) cambio d''uso'!$B$2:$N$98</definedName>
    <definedName name="_xlnm.Print_Area" localSheetId="6">'QCC (B)'!$B$2:$Z$40</definedName>
    <definedName name="_xlnm.Print_Area" localSheetId="7">'QCC (C)'!$B$2:$AC$27</definedName>
    <definedName name="_xlnm.Print_Area" localSheetId="10">'QCC (C.bis) cambio d''uso'!$B$2:$N$59</definedName>
    <definedName name="_xlnm.Print_Area" localSheetId="11">'QCC (C.ter) cambio d''uso'!$B$2:$N$56</definedName>
    <definedName name="_xlnm.Print_Area" localSheetId="8">'QCC (D)'!$B$2:$AD$42</definedName>
    <definedName name="_xlnm.Print_Area" localSheetId="3">'Tabella Parametrica U1-U2'!$B$3:$S$58</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31" i="13" l="1"/>
  <c r="V31" i="13" s="1"/>
  <c r="T14" i="13"/>
  <c r="V14" i="13" s="1"/>
  <c r="S14" i="10"/>
  <c r="U14" i="10" s="1"/>
  <c r="V34" i="11"/>
  <c r="T34" i="11"/>
  <c r="T36" i="9"/>
  <c r="V36" i="9" s="1"/>
  <c r="U47" i="17" l="1"/>
  <c r="U46" i="17"/>
  <c r="V52" i="17"/>
  <c r="V50" i="17"/>
  <c r="U50" i="17"/>
  <c r="V23" i="17"/>
  <c r="U23" i="17"/>
  <c r="V21" i="17"/>
  <c r="V20" i="17"/>
  <c r="V19" i="17"/>
  <c r="U21" i="17"/>
  <c r="U20" i="17"/>
  <c r="U19" i="17"/>
  <c r="V17" i="17"/>
  <c r="V16" i="17"/>
  <c r="V15" i="17"/>
  <c r="V14" i="17"/>
  <c r="V13" i="17"/>
  <c r="V12" i="17"/>
  <c r="U17" i="17"/>
  <c r="U16" i="17"/>
  <c r="U15" i="17"/>
  <c r="U14" i="17"/>
  <c r="U13" i="17"/>
  <c r="U12" i="17"/>
  <c r="V10" i="17"/>
  <c r="U10" i="17"/>
  <c r="V9" i="17"/>
  <c r="U9" i="17"/>
  <c r="V8" i="17"/>
  <c r="U8" i="17"/>
  <c r="V7" i="17"/>
  <c r="U7" i="17"/>
  <c r="V6" i="17"/>
  <c r="U6" i="17"/>
  <c r="S11" i="17"/>
  <c r="V43" i="17" s="1"/>
  <c r="R11" i="17"/>
  <c r="U43" i="17" s="1"/>
  <c r="S10" i="17"/>
  <c r="V46" i="17" s="1"/>
  <c r="R10" i="17"/>
  <c r="S9" i="17"/>
  <c r="V45" i="17" s="1"/>
  <c r="R9" i="17"/>
  <c r="U45" i="17" s="1"/>
  <c r="Q11" i="17"/>
  <c r="V44" i="17" s="1"/>
  <c r="P11" i="17"/>
  <c r="U44" i="17" s="1"/>
  <c r="Q10" i="17"/>
  <c r="P10" i="17"/>
  <c r="Q9" i="17"/>
  <c r="V47" i="17" s="1"/>
  <c r="P9" i="17"/>
  <c r="R18" i="17"/>
  <c r="P18" i="17"/>
  <c r="U52" i="17" s="1"/>
  <c r="J17" i="8" l="1"/>
  <c r="I19" i="8" l="1"/>
  <c r="R21" i="8"/>
  <c r="T21" i="8" s="1"/>
  <c r="G26" i="17" l="1"/>
  <c r="V26" i="17" s="1"/>
  <c r="AB165" i="4" l="1"/>
  <c r="AB163" i="4"/>
  <c r="AB161" i="4"/>
  <c r="AB159" i="4"/>
  <c r="F34" i="13"/>
  <c r="F40" i="13" s="1"/>
  <c r="C40" i="13" s="1"/>
  <c r="AB167" i="4" l="1"/>
  <c r="V173" i="4" s="1"/>
  <c r="AB173" i="4" s="1"/>
  <c r="V196" i="4" s="1"/>
  <c r="V190" i="4"/>
  <c r="K58" i="17" l="1"/>
  <c r="V41" i="17" s="1"/>
  <c r="G58" i="17"/>
  <c r="V40" i="17" s="1"/>
  <c r="G51" i="17"/>
  <c r="U40" i="17" s="1"/>
  <c r="K43" i="17"/>
  <c r="V36" i="17" s="1"/>
  <c r="J43" i="17"/>
  <c r="V35" i="17" s="1"/>
  <c r="F43" i="17"/>
  <c r="V33" i="17" s="1"/>
  <c r="G43" i="17"/>
  <c r="V34" i="17" s="1"/>
  <c r="J36" i="17"/>
  <c r="U35" i="17" s="1"/>
  <c r="K36" i="17"/>
  <c r="U36" i="17" s="1"/>
  <c r="G36" i="17"/>
  <c r="U34" i="17" s="1"/>
  <c r="F36" i="17"/>
  <c r="U33" i="17" s="1"/>
  <c r="K28" i="17"/>
  <c r="J28" i="17"/>
  <c r="V29" i="17" s="1"/>
  <c r="G28" i="17"/>
  <c r="V28" i="17" s="1"/>
  <c r="F28" i="17"/>
  <c r="V27" i="17" s="1"/>
  <c r="K26" i="17"/>
  <c r="G56" i="17"/>
  <c r="V39" i="17" s="1"/>
  <c r="K21" i="17"/>
  <c r="K51" i="17" s="1"/>
  <c r="U41" i="17" s="1"/>
  <c r="J21" i="17"/>
  <c r="U29" i="17" s="1"/>
  <c r="G21" i="17"/>
  <c r="U28" i="17" s="1"/>
  <c r="F21" i="17"/>
  <c r="U27" i="17" s="1"/>
  <c r="K19" i="17"/>
  <c r="G19" i="17"/>
  <c r="K56" i="17" l="1"/>
  <c r="V38" i="17" s="1"/>
  <c r="V25" i="17"/>
  <c r="K49" i="17"/>
  <c r="U38" i="17" s="1"/>
  <c r="U25" i="17"/>
  <c r="G49" i="17"/>
  <c r="U39" i="17" s="1"/>
  <c r="U26" i="17"/>
  <c r="G41" i="17"/>
  <c r="V32" i="17" s="1"/>
  <c r="G34" i="17"/>
  <c r="U31" i="17" s="1"/>
  <c r="K34" i="17"/>
  <c r="U32" i="17" s="1"/>
  <c r="K41" i="17"/>
  <c r="V31" i="17" s="1"/>
  <c r="AK70" i="4" l="1"/>
  <c r="AI69" i="4"/>
  <c r="AI70" i="4" s="1"/>
  <c r="AI68" i="4"/>
  <c r="AK66" i="4"/>
  <c r="AI65" i="4"/>
  <c r="AI64" i="4"/>
  <c r="AK60" i="4"/>
  <c r="AI59" i="4"/>
  <c r="AI60" i="4" s="1"/>
  <c r="AI58" i="4"/>
  <c r="AK56" i="4"/>
  <c r="AI55" i="4"/>
  <c r="AI54" i="4"/>
  <c r="AK50" i="4"/>
  <c r="AI49" i="4"/>
  <c r="AI48" i="4"/>
  <c r="AK46" i="4"/>
  <c r="AI45" i="4"/>
  <c r="AI44" i="4"/>
  <c r="AK33" i="4"/>
  <c r="AI32" i="4"/>
  <c r="AI33" i="4" s="1"/>
  <c r="AI31" i="4"/>
  <c r="AK29" i="4"/>
  <c r="AI28" i="4"/>
  <c r="AI27" i="4"/>
  <c r="AK23" i="4"/>
  <c r="AI22" i="4"/>
  <c r="AI23" i="4" s="1"/>
  <c r="AI21" i="4"/>
  <c r="AK19" i="4"/>
  <c r="AI18" i="4"/>
  <c r="AI17" i="4"/>
  <c r="AK13" i="4"/>
  <c r="AI12" i="4"/>
  <c r="AI13" i="4" s="1"/>
  <c r="AI11" i="4"/>
  <c r="AK9" i="4"/>
  <c r="AI8" i="4"/>
  <c r="AI7" i="4"/>
  <c r="V199" i="4"/>
  <c r="AB140" i="4"/>
  <c r="AB138" i="4"/>
  <c r="AF129" i="4"/>
  <c r="AF124" i="4"/>
  <c r="AB123" i="4"/>
  <c r="AB121" i="4"/>
  <c r="AI46" i="4" l="1"/>
  <c r="AF131" i="4"/>
  <c r="V194" i="4" s="1"/>
  <c r="AI142" i="4"/>
  <c r="AI56" i="4"/>
  <c r="AI66" i="4"/>
  <c r="AI50" i="4"/>
  <c r="AI29" i="4"/>
  <c r="AI19" i="4"/>
  <c r="AI9" i="4"/>
  <c r="AB125" i="4"/>
  <c r="V131" i="4" s="1"/>
  <c r="AB131" i="4" s="1"/>
  <c r="AF70" i="4" l="1"/>
  <c r="AF66" i="4"/>
  <c r="AF60" i="4"/>
  <c r="AF33" i="4"/>
  <c r="AF23" i="4" l="1"/>
  <c r="AF19" i="4"/>
  <c r="AF72" i="4"/>
  <c r="AF56" i="4"/>
  <c r="AF62" i="4" s="1"/>
  <c r="AF29" i="4"/>
  <c r="AF35" i="4" s="1"/>
  <c r="AF13" i="4"/>
  <c r="F17" i="13"/>
  <c r="I52" i="13"/>
  <c r="J50" i="13"/>
  <c r="F37" i="11"/>
  <c r="F17" i="11"/>
  <c r="F24" i="11" s="1"/>
  <c r="C20" i="11" s="1"/>
  <c r="F17" i="10"/>
  <c r="I55" i="11"/>
  <c r="J53" i="11"/>
  <c r="F34" i="10"/>
  <c r="F41" i="10" s="1"/>
  <c r="C37" i="10" s="1"/>
  <c r="D59" i="10"/>
  <c r="C61" i="10" s="1"/>
  <c r="C64" i="10" s="1"/>
  <c r="V182" i="4" l="1"/>
  <c r="F23" i="13"/>
  <c r="C23" i="13" s="1"/>
  <c r="C44" i="13" s="1"/>
  <c r="E57" i="13" s="1"/>
  <c r="F43" i="11"/>
  <c r="C43" i="11" s="1"/>
  <c r="C47" i="11" s="1"/>
  <c r="E60" i="11" s="1"/>
  <c r="F23" i="10"/>
  <c r="C23" i="10" s="1"/>
  <c r="C47" i="10" s="1"/>
  <c r="AF25" i="4"/>
  <c r="AB142" i="4"/>
  <c r="V148" i="4" s="1"/>
  <c r="AB148" i="4" s="1"/>
  <c r="V195" i="4" s="1"/>
  <c r="V197" i="4" s="1"/>
  <c r="AF50" i="4"/>
  <c r="V188" i="4" s="1"/>
  <c r="E57" i="10"/>
  <c r="G57" i="10" s="1"/>
  <c r="E55" i="10"/>
  <c r="G55" i="10" s="1"/>
  <c r="C63" i="10"/>
  <c r="E54" i="10"/>
  <c r="G54" i="10" s="1"/>
  <c r="E56" i="10"/>
  <c r="G56" i="10" s="1"/>
  <c r="E58" i="10"/>
  <c r="G58" i="10" s="1"/>
  <c r="AF46" i="4"/>
  <c r="V186" i="4" s="1"/>
  <c r="AF9" i="4"/>
  <c r="V180" i="4" s="1"/>
  <c r="L34" i="9"/>
  <c r="K31" i="9"/>
  <c r="T25" i="9"/>
  <c r="N16" i="9"/>
  <c r="N15" i="9"/>
  <c r="N14" i="9"/>
  <c r="N11" i="9"/>
  <c r="N10" i="9"/>
  <c r="R10" i="8"/>
  <c r="K36" i="7"/>
  <c r="T25" i="7"/>
  <c r="T32" i="7" s="1"/>
  <c r="Q28" i="7" s="1"/>
  <c r="C25" i="7" s="1"/>
  <c r="N16" i="7"/>
  <c r="N15" i="7"/>
  <c r="N14" i="7"/>
  <c r="N11" i="7"/>
  <c r="N10" i="7"/>
  <c r="F44" i="6"/>
  <c r="F51" i="6" s="1"/>
  <c r="C47" i="6" s="1"/>
  <c r="C50" i="6" s="1"/>
  <c r="D16" i="6"/>
  <c r="C18" i="6" s="1"/>
  <c r="C21" i="6" s="1"/>
  <c r="T31" i="9" l="1"/>
  <c r="Q31" i="9" s="1"/>
  <c r="C25" i="9" s="1"/>
  <c r="R16" i="8"/>
  <c r="O16" i="8" s="1"/>
  <c r="C10" i="8" s="1"/>
  <c r="AJ204" i="4"/>
  <c r="AF52" i="4"/>
  <c r="H59" i="10"/>
  <c r="N17" i="9"/>
  <c r="E25" i="9" s="1"/>
  <c r="E58" i="13"/>
  <c r="AF15" i="4"/>
  <c r="N17" i="7"/>
  <c r="N18" i="7" s="1"/>
  <c r="N19" i="7" s="1"/>
  <c r="E61" i="11"/>
  <c r="E59" i="11" s="1"/>
  <c r="X100" i="4" s="1"/>
  <c r="F66" i="10"/>
  <c r="F65" i="10"/>
  <c r="F64" i="10"/>
  <c r="F67" i="10"/>
  <c r="E12" i="6"/>
  <c r="G12" i="6" s="1"/>
  <c r="E14" i="6"/>
  <c r="G14" i="6" s="1"/>
  <c r="D53" i="7"/>
  <c r="D49" i="7"/>
  <c r="D56" i="7"/>
  <c r="D52" i="7"/>
  <c r="D48" i="7"/>
  <c r="D55" i="7"/>
  <c r="D51" i="7"/>
  <c r="D47" i="7"/>
  <c r="D54" i="7"/>
  <c r="D50" i="7"/>
  <c r="C20" i="6"/>
  <c r="E11" i="6"/>
  <c r="G11" i="6" s="1"/>
  <c r="E13" i="6"/>
  <c r="G13" i="6" s="1"/>
  <c r="E15" i="6"/>
  <c r="G15" i="6" s="1"/>
  <c r="E30" i="8" l="1"/>
  <c r="E31" i="8"/>
  <c r="E23" i="8" s="1"/>
  <c r="X91" i="4" s="1"/>
  <c r="AF204" i="4"/>
  <c r="AF209" i="4" s="1"/>
  <c r="E56" i="13"/>
  <c r="X103" i="4" s="1"/>
  <c r="H67" i="10"/>
  <c r="C71" i="10" s="1"/>
  <c r="E25" i="7"/>
  <c r="H16" i="6"/>
  <c r="N20" i="9"/>
  <c r="N18" i="9"/>
  <c r="N19" i="9" s="1"/>
  <c r="G45" i="9" s="1"/>
  <c r="N20" i="7"/>
  <c r="H56" i="7"/>
  <c r="G34" i="7" s="1"/>
  <c r="N43" i="7" s="1"/>
  <c r="F24" i="6"/>
  <c r="F23" i="6"/>
  <c r="F22" i="6"/>
  <c r="F21" i="6"/>
  <c r="AF207" i="4" l="1"/>
  <c r="AF206" i="4"/>
  <c r="H24" i="6"/>
  <c r="C28" i="6" s="1"/>
  <c r="G46" i="9"/>
  <c r="G38" i="9" s="1"/>
  <c r="X94" i="4" s="1"/>
  <c r="E126" i="10"/>
  <c r="E122" i="10"/>
  <c r="E118" i="10"/>
  <c r="E125" i="10"/>
  <c r="E121" i="10"/>
  <c r="E124" i="10"/>
  <c r="E120" i="10"/>
  <c r="E117" i="10"/>
  <c r="E127" i="10"/>
  <c r="E123" i="10"/>
  <c r="E119" i="10"/>
  <c r="H117" i="10" l="1"/>
  <c r="H116" i="10"/>
  <c r="E71" i="10" s="1"/>
  <c r="G71" i="10"/>
  <c r="C82" i="10" s="1"/>
  <c r="J29" i="7"/>
  <c r="N29" i="7"/>
  <c r="E101" i="6"/>
  <c r="E97" i="6"/>
  <c r="E93" i="6"/>
  <c r="E99" i="6"/>
  <c r="E95" i="6"/>
  <c r="E100" i="6"/>
  <c r="E96" i="6"/>
  <c r="E92" i="6"/>
  <c r="E98" i="6"/>
  <c r="E94" i="6"/>
  <c r="E91" i="6"/>
  <c r="D110" i="10" l="1"/>
  <c r="D106" i="10"/>
  <c r="D113" i="10"/>
  <c r="D109" i="10"/>
  <c r="D105" i="10"/>
  <c r="D112" i="10"/>
  <c r="D108" i="10"/>
  <c r="D104" i="10"/>
  <c r="D111" i="10"/>
  <c r="D107" i="10"/>
  <c r="C44" i="7"/>
  <c r="C43" i="7"/>
  <c r="H90" i="6"/>
  <c r="E28" i="6" s="1"/>
  <c r="G28" i="6"/>
  <c r="C56" i="6" s="1"/>
  <c r="H91" i="6"/>
  <c r="E40" i="7" l="1"/>
  <c r="X88" i="4" s="1"/>
  <c r="H114" i="10"/>
  <c r="F94" i="10" s="1"/>
  <c r="H99" i="10" s="1"/>
  <c r="H89" i="10" s="1"/>
  <c r="D85" i="6"/>
  <c r="D81" i="6"/>
  <c r="D87" i="6"/>
  <c r="D83" i="6"/>
  <c r="D79" i="6"/>
  <c r="D84" i="6"/>
  <c r="D80" i="6"/>
  <c r="D86" i="6"/>
  <c r="D82" i="6"/>
  <c r="D78" i="6"/>
  <c r="H88" i="6" l="1"/>
  <c r="F68" i="6" s="1"/>
  <c r="H73" i="6" l="1"/>
  <c r="H63" i="6" s="1"/>
  <c r="D100" i="10" l="1"/>
  <c r="D99" i="10"/>
  <c r="D98" i="10" s="1"/>
  <c r="X97" i="4" s="1"/>
  <c r="F63" i="6"/>
  <c r="D74" i="6" l="1"/>
  <c r="D73" i="6"/>
  <c r="AF74" i="4"/>
  <c r="AF37" i="4"/>
  <c r="D72" i="6" l="1"/>
  <c r="X85" i="4" s="1"/>
  <c r="X107" i="4" l="1"/>
  <c r="V184" i="4" s="1"/>
  <c r="V192" i="4" s="1"/>
  <c r="V201" i="4" l="1"/>
  <c r="AJ184" i="4"/>
  <c r="AF183" i="4" l="1"/>
  <c r="AF186" i="4" s="1"/>
  <c r="AF185" i="4" l="1"/>
  <c r="AF188" i="4"/>
</calcChain>
</file>

<file path=xl/sharedStrings.xml><?xml version="1.0" encoding="utf-8"?>
<sst xmlns="http://schemas.openxmlformats.org/spreadsheetml/2006/main" count="1948" uniqueCount="602">
  <si>
    <t>U1</t>
  </si>
  <si>
    <t>=</t>
  </si>
  <si>
    <t>x</t>
  </si>
  <si>
    <t>(mq)</t>
  </si>
  <si>
    <t>(€)</t>
  </si>
  <si>
    <t>(€/mq)</t>
  </si>
  <si>
    <t>-</t>
  </si>
  <si>
    <t>U2</t>
  </si>
  <si>
    <r>
      <t xml:space="preserve">Superficie </t>
    </r>
    <r>
      <rPr>
        <b/>
        <vertAlign val="superscript"/>
        <sz val="9"/>
        <color theme="1"/>
        <rFont val="Calibri"/>
        <family val="2"/>
        <scheme val="minor"/>
      </rPr>
      <t>(1)</t>
    </r>
  </si>
  <si>
    <r>
      <t xml:space="preserve">Tariffa </t>
    </r>
    <r>
      <rPr>
        <b/>
        <vertAlign val="superscript"/>
        <sz val="9"/>
        <color theme="1"/>
        <rFont val="Calibri"/>
        <family val="2"/>
        <scheme val="minor"/>
      </rPr>
      <t>(2)</t>
    </r>
  </si>
  <si>
    <r>
      <t xml:space="preserve">%F </t>
    </r>
    <r>
      <rPr>
        <b/>
        <vertAlign val="superscript"/>
        <sz val="9"/>
        <color theme="1"/>
        <rFont val="Calibri"/>
        <family val="2"/>
        <scheme val="minor"/>
      </rPr>
      <t>(3)</t>
    </r>
  </si>
  <si>
    <r>
      <t xml:space="preserve">%V </t>
    </r>
    <r>
      <rPr>
        <b/>
        <vertAlign val="superscript"/>
        <sz val="9"/>
        <color theme="1"/>
        <rFont val="Calibri"/>
        <family val="2"/>
        <scheme val="minor"/>
      </rPr>
      <t>(4)</t>
    </r>
  </si>
  <si>
    <r>
      <t xml:space="preserve">CME U1 </t>
    </r>
    <r>
      <rPr>
        <b/>
        <vertAlign val="superscript"/>
        <sz val="9"/>
        <color theme="1"/>
        <rFont val="Calibri"/>
        <family val="2"/>
        <scheme val="minor"/>
      </rPr>
      <t>(5)</t>
    </r>
  </si>
  <si>
    <r>
      <t xml:space="preserve">CME U2 </t>
    </r>
    <r>
      <rPr>
        <b/>
        <vertAlign val="superscript"/>
        <sz val="9"/>
        <color theme="1"/>
        <rFont val="Calibri"/>
        <family val="2"/>
        <scheme val="minor"/>
      </rPr>
      <t>(5)</t>
    </r>
  </si>
  <si>
    <t>D</t>
  </si>
  <si>
    <t>S</t>
  </si>
  <si>
    <r>
      <t xml:space="preserve">CME D </t>
    </r>
    <r>
      <rPr>
        <b/>
        <vertAlign val="superscript"/>
        <sz val="9"/>
        <color theme="1"/>
        <rFont val="Calibri"/>
        <family val="2"/>
        <scheme val="minor"/>
      </rPr>
      <t>(5)</t>
    </r>
  </si>
  <si>
    <r>
      <t xml:space="preserve">CME S </t>
    </r>
    <r>
      <rPr>
        <b/>
        <vertAlign val="superscript"/>
        <sz val="9"/>
        <color theme="1"/>
        <rFont val="Calibri"/>
        <family val="2"/>
        <scheme val="minor"/>
      </rPr>
      <t>(5)</t>
    </r>
  </si>
  <si>
    <r>
      <t xml:space="preserve">Td </t>
    </r>
    <r>
      <rPr>
        <b/>
        <vertAlign val="superscript"/>
        <sz val="9"/>
        <color theme="1"/>
        <rFont val="Calibri"/>
        <family val="2"/>
        <scheme val="minor"/>
      </rPr>
      <t>(2)</t>
    </r>
  </si>
  <si>
    <r>
      <t xml:space="preserve">Kd </t>
    </r>
    <r>
      <rPr>
        <b/>
        <vertAlign val="superscript"/>
        <sz val="9"/>
        <color theme="1"/>
        <rFont val="Calibri"/>
        <family val="2"/>
        <scheme val="minor"/>
      </rPr>
      <t>(3)</t>
    </r>
  </si>
  <si>
    <r>
      <t xml:space="preserve">%F </t>
    </r>
    <r>
      <rPr>
        <b/>
        <vertAlign val="superscript"/>
        <sz val="9"/>
        <color theme="1"/>
        <rFont val="Calibri"/>
        <family val="2"/>
        <scheme val="minor"/>
      </rPr>
      <t>(4)</t>
    </r>
  </si>
  <si>
    <r>
      <t xml:space="preserve">Ts </t>
    </r>
    <r>
      <rPr>
        <b/>
        <vertAlign val="superscript"/>
        <sz val="9"/>
        <color theme="1"/>
        <rFont val="Calibri"/>
        <family val="2"/>
        <scheme val="minor"/>
      </rPr>
      <t>(2)</t>
    </r>
  </si>
  <si>
    <r>
      <t xml:space="preserve">Ks </t>
    </r>
    <r>
      <rPr>
        <b/>
        <vertAlign val="superscript"/>
        <sz val="9"/>
        <color theme="1"/>
        <rFont val="Calibri"/>
        <family val="2"/>
        <scheme val="minor"/>
      </rPr>
      <t>(3)</t>
    </r>
  </si>
  <si>
    <t>ONERI DI URBANIZZAZIONE PRIMARIA (U1) E SECONDARIA (U2)</t>
  </si>
  <si>
    <t>CONTRIBUTO DI DISINQUINAMENTO (D) E SISTEMAZIONE (S)</t>
  </si>
  <si>
    <t>MSP</t>
  </si>
  <si>
    <t>TOTALE</t>
  </si>
  <si>
    <t>QUOTA SUL COSTO DI COSTRUZIONE (QCC)</t>
  </si>
  <si>
    <r>
      <t>QCC</t>
    </r>
    <r>
      <rPr>
        <b/>
        <vertAlign val="subscript"/>
        <sz val="10"/>
        <color theme="1"/>
        <rFont val="Calibri"/>
        <family val="2"/>
        <scheme val="minor"/>
      </rPr>
      <t>(A)</t>
    </r>
    <r>
      <rPr>
        <b/>
        <sz val="10"/>
        <color theme="1"/>
        <rFont val="Calibri"/>
        <family val="2"/>
        <scheme val="minor"/>
      </rPr>
      <t xml:space="preserve"> =</t>
    </r>
  </si>
  <si>
    <t>*** Compilare le celle con campitura grigia e testo in rosso ***</t>
  </si>
  <si>
    <t>1) Calcolare gli incrementi i1 e i2 seguendo le Tabelle1 e 2</t>
  </si>
  <si>
    <t>Tabella 1 - INCREMENTO PER SUPERFICIE UTILE - i1</t>
  </si>
  <si>
    <t>Classi di superfici</t>
  </si>
  <si>
    <t>Alloggi</t>
  </si>
  <si>
    <t>Superficie utile SU</t>
  </si>
  <si>
    <t>Rapporto rispetto</t>
  </si>
  <si>
    <t>% di incremento</t>
  </si>
  <si>
    <t>% di incremento per</t>
  </si>
  <si>
    <t>(n)</t>
  </si>
  <si>
    <t>al totale di SU</t>
  </si>
  <si>
    <t>classi di superfici</t>
  </si>
  <si>
    <t>(1)</t>
  </si>
  <si>
    <t>(2)</t>
  </si>
  <si>
    <t>(3)</t>
  </si>
  <si>
    <t>(4) = (3) : SU</t>
  </si>
  <si>
    <t>(5)</t>
  </si>
  <si>
    <t>(6) = (4) x (5)</t>
  </si>
  <si>
    <t>≤ 95</t>
  </si>
  <si>
    <t>&gt; 95 ≤ 110</t>
  </si>
  <si>
    <t>&gt; 110  ≤ 130</t>
  </si>
  <si>
    <t>&gt; 130 ≤ 160</t>
  </si>
  <si>
    <t>&gt; 160</t>
  </si>
  <si>
    <t>Totale SU</t>
  </si>
  <si>
    <t>Somma incrementi i1 =</t>
  </si>
  <si>
    <t>Tabella 2 - INCREMENTO PER SERVIZI ED ACCESSORI - i2</t>
  </si>
  <si>
    <t>Tot. SU</t>
  </si>
  <si>
    <t>Intervallo R di variabilità del rapporto percentuale (%)</t>
  </si>
  <si>
    <t>Ipotesi che ricorre</t>
  </si>
  <si>
    <t>% i2 corrispondente</t>
  </si>
  <si>
    <t>Tot. SA</t>
  </si>
  <si>
    <t>Tot. SC = SU + 60% SA =</t>
  </si>
  <si>
    <t xml:space="preserve">R = (SA: SU) * 100 = </t>
  </si>
  <si>
    <t>≤ 50</t>
  </si>
  <si>
    <t>&gt; 50 ≤ 75</t>
  </si>
  <si>
    <t>&gt; 75 ≤ 100</t>
  </si>
  <si>
    <t>&gt; 100</t>
  </si>
  <si>
    <t xml:space="preserve">2) Calcolare l’incremento i e la maggiorazione M </t>
  </si>
  <si>
    <t>Tabella 3 – CALCOLO INCREMENTO i E MAGGIORAZIONE M</t>
  </si>
  <si>
    <t>i = i1 + i2 =</t>
  </si>
  <si>
    <t>Classe edificio =</t>
  </si>
  <si>
    <t>Maggiorazione M =</t>
  </si>
  <si>
    <t>Intervalli %</t>
  </si>
  <si>
    <t>Classe/maggiorazione</t>
  </si>
  <si>
    <t>% di i fino a 5 inclusa:</t>
  </si>
  <si>
    <t>Classe I - M= 0</t>
  </si>
  <si>
    <t>% di i da 30 a 35 inclusa:</t>
  </si>
  <si>
    <t>Classe VII - M=30</t>
  </si>
  <si>
    <t>% di i da 5 a 10 inclusa:</t>
  </si>
  <si>
    <t>Classe II - M= 5</t>
  </si>
  <si>
    <t>% di i da 35 a 40 inclusa:</t>
  </si>
  <si>
    <t>Classe VIII - M=35</t>
  </si>
  <si>
    <t>% di i da 10 a 15 inclusa:</t>
  </si>
  <si>
    <t>Classe III - M=10</t>
  </si>
  <si>
    <t>% di i da 40 a 45 inclusa:</t>
  </si>
  <si>
    <t>Classe IX - M=40</t>
  </si>
  <si>
    <t>% di i da 15 a 20 inclusa:</t>
  </si>
  <si>
    <t>Classe IV - M=15</t>
  </si>
  <si>
    <t>% di i da 45 a 50 inclusa:</t>
  </si>
  <si>
    <t>Classe X - M=45</t>
  </si>
  <si>
    <t>% di i da 20 a 25 inclusa:</t>
  </si>
  <si>
    <t>Classe V - M=20</t>
  </si>
  <si>
    <t>% di i oltre 50%:</t>
  </si>
  <si>
    <t>Classe XI - M=50</t>
  </si>
  <si>
    <t>% di i da 25 a 30 inclusa:</t>
  </si>
  <si>
    <t>Classe VI - M=25</t>
  </si>
  <si>
    <t xml:space="preserve">3) Calcolare il costo di costruzione convenzionale unitario A (come definito al punto 5.1 della DAL 186/2018) </t>
  </si>
  <si>
    <t>Link OMI Geopoi (ADE) *</t>
  </si>
  <si>
    <t>https://wwwt.agenziaentrate.gov.it/geopoi_omi/index.php</t>
  </si>
  <si>
    <t>Valori OMI reperiti su Geopoi (Agenzia Entrate)</t>
  </si>
  <si>
    <t>STATO CONSERVATIVO</t>
  </si>
  <si>
    <t>CONVERSIONE STATO CONSERVATIVO</t>
  </si>
  <si>
    <t>Stato conservativo su OMI-Geopoi</t>
  </si>
  <si>
    <t>Normale</t>
  </si>
  <si>
    <t>K1</t>
  </si>
  <si>
    <t>Ottimo</t>
  </si>
  <si>
    <r>
      <t xml:space="preserve">Valore mercato </t>
    </r>
    <r>
      <rPr>
        <b/>
        <sz val="10"/>
        <rFont val="Calibri"/>
        <family val="2"/>
        <scheme val="minor"/>
      </rPr>
      <t xml:space="preserve">MIN </t>
    </r>
    <r>
      <rPr>
        <sz val="10"/>
        <rFont val="Calibri"/>
        <family val="2"/>
        <scheme val="minor"/>
      </rPr>
      <t>(€/mq)</t>
    </r>
  </si>
  <si>
    <r>
      <t xml:space="preserve">Valore mercato </t>
    </r>
    <r>
      <rPr>
        <b/>
        <sz val="10"/>
        <rFont val="Calibri"/>
        <family val="2"/>
        <scheme val="minor"/>
      </rPr>
      <t xml:space="preserve">MAX </t>
    </r>
    <r>
      <rPr>
        <sz val="10"/>
        <rFont val="Calibri"/>
        <family val="2"/>
        <scheme val="minor"/>
      </rPr>
      <t>(€/mq)</t>
    </r>
  </si>
  <si>
    <t>Scadente</t>
  </si>
  <si>
    <t>VALORE OMI MEDIO (€/mq)</t>
  </si>
  <si>
    <t>K3</t>
  </si>
  <si>
    <t>Abitazioni civili</t>
  </si>
  <si>
    <t>Abitazioni di tipo economico</t>
  </si>
  <si>
    <t>Abitazioni signorili</t>
  </si>
  <si>
    <t>Abitazioni tipiche dei luoghi</t>
  </si>
  <si>
    <t>Ville e villini</t>
  </si>
  <si>
    <t>Tipologia edilizia su OMI-Geopoi</t>
  </si>
  <si>
    <r>
      <t xml:space="preserve">A </t>
    </r>
    <r>
      <rPr>
        <b/>
        <sz val="11"/>
        <rFont val="Calibri"/>
        <family val="2"/>
      </rPr>
      <t>= Val. OMI med x 0,475 =</t>
    </r>
  </si>
  <si>
    <t>€/mq</t>
  </si>
  <si>
    <t>Tipologia edilizia di progetto</t>
  </si>
  <si>
    <t xml:space="preserve">4) Calcolare il costo di costruzione unitario maggiorato B </t>
  </si>
  <si>
    <t xml:space="preserve">B = A x (1 + M/100) =   </t>
  </si>
  <si>
    <t>dove:</t>
  </si>
  <si>
    <r>
      <rPr>
        <b/>
        <sz val="10"/>
        <rFont val="Calibri"/>
        <family val="2"/>
      </rPr>
      <t>A</t>
    </r>
    <r>
      <rPr>
        <sz val="10"/>
        <rFont val="Calibri"/>
        <family val="2"/>
      </rPr>
      <t xml:space="preserve"> è il costo di costruzione convenzionale unitario </t>
    </r>
  </si>
  <si>
    <r>
      <rPr>
        <b/>
        <sz val="10"/>
        <rFont val="Calibri"/>
        <family val="2"/>
      </rPr>
      <t>M</t>
    </r>
    <r>
      <rPr>
        <sz val="10"/>
        <rFont val="Calibri"/>
        <family val="2"/>
      </rPr>
      <t xml:space="preserve"> è la maggiorazione calcolata rispetto alla classe edificio </t>
    </r>
  </si>
  <si>
    <t>5) Calcolare il QCC relativo al costo di costruzione:</t>
  </si>
  <si>
    <t>QCC = (B x P) x SC x % riduzione</t>
  </si>
  <si>
    <t>Se B x P è minore di 25 €/mq allora B x P è da considerarsi pari a 25 €/mq                                P x B è</t>
  </si>
  <si>
    <t>B x P =</t>
  </si>
  <si>
    <r>
      <rPr>
        <b/>
        <sz val="10"/>
        <rFont val="Calibri"/>
        <family val="2"/>
      </rPr>
      <t>B</t>
    </r>
    <r>
      <rPr>
        <sz val="10"/>
        <rFont val="Calibri"/>
        <family val="2"/>
      </rPr>
      <t xml:space="preserve"> è il costo di costruzione unitario maggiorato </t>
    </r>
    <r>
      <rPr>
        <u/>
        <sz val="10"/>
        <rFont val="Calibri"/>
        <family val="2"/>
      </rPr>
      <t xml:space="preserve"> </t>
    </r>
  </si>
  <si>
    <r>
      <rPr>
        <b/>
        <sz val="10"/>
        <rFont val="Calibri"/>
        <family val="2"/>
      </rPr>
      <t>P</t>
    </r>
    <r>
      <rPr>
        <sz val="10"/>
        <rFont val="Calibri"/>
        <family val="2"/>
      </rPr>
      <t xml:space="preserve"> è la percentuale (%) in relazione al costo di costruzione unitario maggiorato B (Tab. 4 della Scheda A)</t>
    </r>
  </si>
  <si>
    <t>(In riferimento alle unità immobiliari aventi le caratteristiche delle abitazioni di lusso, così come definite dal DM 2 agosto 1969, o agli edifici provvisti di eliporto, il valore percentuale P è pari al 20%)</t>
  </si>
  <si>
    <t>abitazioni di lusso (SI/NO) =</t>
  </si>
  <si>
    <t>NO</t>
  </si>
  <si>
    <t>P =</t>
  </si>
  <si>
    <r>
      <rPr>
        <b/>
        <sz val="10"/>
        <rFont val="Calibri"/>
        <family val="2"/>
      </rPr>
      <t>SC</t>
    </r>
    <r>
      <rPr>
        <sz val="10"/>
        <rFont val="Calibri"/>
        <family val="2"/>
      </rPr>
      <t xml:space="preserve"> è la superficie complessiva </t>
    </r>
  </si>
  <si>
    <t>SI</t>
  </si>
  <si>
    <r>
      <t xml:space="preserve">QCC = (B x P) x SC x </t>
    </r>
    <r>
      <rPr>
        <b/>
        <sz val="11"/>
        <color indexed="8"/>
        <rFont val="Calibri"/>
        <family val="2"/>
      </rPr>
      <t xml:space="preserve">% riduzione </t>
    </r>
    <r>
      <rPr>
        <b/>
        <sz val="11"/>
        <rFont val="Calibri"/>
        <family val="2"/>
      </rPr>
      <t xml:space="preserve">=        </t>
    </r>
  </si>
  <si>
    <r>
      <t xml:space="preserve">QCC = (B * P) * SC * </t>
    </r>
    <r>
      <rPr>
        <b/>
        <sz val="9"/>
        <color theme="0" tint="-0.249977111117893"/>
        <rFont val="Calibri"/>
        <family val="2"/>
      </rPr>
      <t xml:space="preserve">% riduzione =        </t>
    </r>
  </si>
  <si>
    <t>Tabella 4 - Percentuale P in relazione al costo di costruzione unitario maggiorato B</t>
  </si>
  <si>
    <t>Classi di valori imponibili “B” (€/mq)</t>
  </si>
  <si>
    <t>%</t>
  </si>
  <si>
    <t>&lt; 500</t>
  </si>
  <si>
    <t>501 - 1.000</t>
  </si>
  <si>
    <t>1.001 - 1.500</t>
  </si>
  <si>
    <t>1.501 - 2.000</t>
  </si>
  <si>
    <t>2.001 - 2.500</t>
  </si>
  <si>
    <t>2.501 - 3.000</t>
  </si>
  <si>
    <t>3.001 - 3.500</t>
  </si>
  <si>
    <t>3.501 - 4.000</t>
  </si>
  <si>
    <t>4.001 - 4.500</t>
  </si>
  <si>
    <t>&gt; 4.501</t>
  </si>
  <si>
    <t>Classe</t>
  </si>
  <si>
    <t>Maggiorazione</t>
  </si>
  <si>
    <r>
      <t>QCC</t>
    </r>
    <r>
      <rPr>
        <b/>
        <vertAlign val="subscript"/>
        <sz val="10"/>
        <color theme="1"/>
        <rFont val="Calibri"/>
        <family val="2"/>
        <scheme val="minor"/>
      </rPr>
      <t>(B)</t>
    </r>
    <r>
      <rPr>
        <b/>
        <sz val="10"/>
        <color theme="1"/>
        <rFont val="Calibri"/>
        <family val="2"/>
        <scheme val="minor"/>
      </rPr>
      <t xml:space="preserve"> =</t>
    </r>
  </si>
  <si>
    <t>1) Calcolare l’incidenza totale dei lavori da eseguire (i) seguendo la Tabella 5</t>
  </si>
  <si>
    <t>Incidenza delle singole categorie di lavori da eseguire</t>
  </si>
  <si>
    <t>Stima della incidenza dei lavori (%)</t>
  </si>
  <si>
    <t>Incidenza (i1)</t>
  </si>
  <si>
    <t>Fondazioni</t>
  </si>
  <si>
    <t>Travi-Pilastri</t>
  </si>
  <si>
    <t xml:space="preserve">Tamponamenti </t>
  </si>
  <si>
    <t>Muri portanti</t>
  </si>
  <si>
    <t>Solai, balconi</t>
  </si>
  <si>
    <t>Tramezzi interni</t>
  </si>
  <si>
    <t>Coperture</t>
  </si>
  <si>
    <t xml:space="preserve">Incidenza delle opere strutturali (i1) (max 50%)                                                                                                                                                                                            </t>
  </si>
  <si>
    <t xml:space="preserve"> Totale ( i1) =</t>
  </si>
  <si>
    <t xml:space="preserve">Incidenza delle opere di finitura (i2)                                                                                                                                                                                                                    </t>
  </si>
  <si>
    <t>(i2) = (i1) =</t>
  </si>
  <si>
    <t xml:space="preserve">                                                                           (i) = (i1) + (i2) =     </t>
  </si>
  <si>
    <t xml:space="preserve">2) Calcolare il costo di costruzione convenzionale unitario A (come definito al punto 5.1 della DAL 186/2018) </t>
  </si>
  <si>
    <r>
      <t xml:space="preserve">A </t>
    </r>
    <r>
      <rPr>
        <b/>
        <sz val="11"/>
        <rFont val="Calibri"/>
        <family val="2"/>
      </rPr>
      <t>= Val. OMI med. x 0,475 =</t>
    </r>
  </si>
  <si>
    <t>3) Calcolare il QCC relativo al costo di costruzione:</t>
  </si>
  <si>
    <t>QCC = (A x P) x SC x (i) x % riduzione</t>
  </si>
  <si>
    <r>
      <t xml:space="preserve">Se A x P è minore di 25 €/mq allora A x P è da considerarsi pari a 25 €/mq.                                   </t>
    </r>
    <r>
      <rPr>
        <sz val="10"/>
        <rFont val="Calibri"/>
        <family val="2"/>
      </rPr>
      <t xml:space="preserve"> A x P è</t>
    </r>
  </si>
  <si>
    <t>A x P =</t>
  </si>
  <si>
    <r>
      <rPr>
        <b/>
        <sz val="10"/>
        <rFont val="Calibri"/>
        <family val="2"/>
      </rPr>
      <t>A</t>
    </r>
    <r>
      <rPr>
        <sz val="10"/>
        <rFont val="Calibri"/>
        <family val="2"/>
      </rPr>
      <t xml:space="preserve"> è il costo di costruzione convenzionale unitario</t>
    </r>
  </si>
  <si>
    <r>
      <rPr>
        <b/>
        <sz val="10"/>
        <rFont val="Calibri"/>
        <family val="2"/>
      </rPr>
      <t>P</t>
    </r>
    <r>
      <rPr>
        <sz val="10"/>
        <rFont val="Calibri"/>
        <family val="2"/>
      </rPr>
      <t xml:space="preserve"> è la percentuale (%) in relazione al costo di costruzione convenzionale unitario A (Tabella 6)</t>
    </r>
  </si>
  <si>
    <t>In riferimento alle unità immobiliari aventi le caratteristiche delle abitazioni di lusso, così come definite dal DM 2 agosto 1969, o agli edifici provvisti di eliporto, il valore percentuale P è pari al 20%.</t>
  </si>
  <si>
    <t>SU = mq</t>
  </si>
  <si>
    <t>SA = mq</t>
  </si>
  <si>
    <t xml:space="preserve">SC = </t>
  </si>
  <si>
    <t>mq</t>
  </si>
  <si>
    <r>
      <rPr>
        <b/>
        <sz val="10"/>
        <rFont val="Calibri"/>
        <family val="2"/>
      </rPr>
      <t>(i)</t>
    </r>
    <r>
      <rPr>
        <sz val="10"/>
        <rFont val="Calibri"/>
        <family val="2"/>
      </rPr>
      <t xml:space="preserve"> è l’incidenza totale dei lavori da eseguire </t>
    </r>
  </si>
  <si>
    <t xml:space="preserve">QCC = (A x P) x SC x (i) x % riduzione =       </t>
  </si>
  <si>
    <t xml:space="preserve">QCC = A * P * SC * (i) * % riduzione =        </t>
  </si>
  <si>
    <t>€</t>
  </si>
  <si>
    <t>Tabella 6 - Percentuale P in relazione al costo di costruzione unitario A</t>
  </si>
  <si>
    <t>Classi di valori imponibili “A” (€/mq)</t>
  </si>
  <si>
    <t xml:space="preserve">1) Calcolare il costo di costruzione convenzionale unitario A (come definito al punto 5.1 della DAL 186/2018) </t>
  </si>
  <si>
    <r>
      <t xml:space="preserve">A </t>
    </r>
    <r>
      <rPr>
        <b/>
        <sz val="11"/>
        <rFont val="Calibri"/>
        <family val="2"/>
      </rPr>
      <t>= Val. OMI med. X 0,475</t>
    </r>
  </si>
  <si>
    <r>
      <rPr>
        <b/>
        <sz val="9"/>
        <color theme="1"/>
        <rFont val="Calibri"/>
        <family val="2"/>
        <scheme val="minor"/>
      </rPr>
      <t>*Attenzione:</t>
    </r>
    <r>
      <rPr>
        <sz val="9"/>
        <color theme="1"/>
        <rFont val="Calibri"/>
        <family val="2"/>
        <scheme val="minor"/>
      </rPr>
      <t xml:space="preserve"> nel caso la zona OMI luogo dell'intervento non contempli la funzione NON residenziale, inserire i valori corrispondenti alla </t>
    </r>
    <r>
      <rPr>
        <b/>
        <sz val="9"/>
        <color theme="1"/>
        <rFont val="Calibri"/>
        <family val="2"/>
        <scheme val="minor"/>
      </rPr>
      <t>"Funzione residenziale - Abitazioni civili"</t>
    </r>
  </si>
  <si>
    <t>2) Calcolare il QCC relativo al costo di costruzione:</t>
  </si>
  <si>
    <r>
      <t xml:space="preserve">Valore mercato </t>
    </r>
    <r>
      <rPr>
        <b/>
        <sz val="10"/>
        <rFont val="Calibri"/>
        <family val="2"/>
        <scheme val="minor"/>
      </rPr>
      <t>MIN</t>
    </r>
    <r>
      <rPr>
        <sz val="10"/>
        <rFont val="Calibri"/>
        <family val="2"/>
        <scheme val="minor"/>
      </rPr>
      <t xml:space="preserve"> (€/mq)</t>
    </r>
  </si>
  <si>
    <t>FUNZIONE (Uso)</t>
  </si>
  <si>
    <t>K2</t>
  </si>
  <si>
    <t>PARAMETRO DI CONVERSIONE VERSO USI NON RESIDENZIALI</t>
  </si>
  <si>
    <t>QCC = A x SC x % uso x % riduzione</t>
  </si>
  <si>
    <r>
      <t xml:space="preserve">Valore mercato </t>
    </r>
    <r>
      <rPr>
        <b/>
        <sz val="10"/>
        <rFont val="Calibri"/>
        <family val="2"/>
        <scheme val="minor"/>
      </rPr>
      <t>MAX</t>
    </r>
    <r>
      <rPr>
        <sz val="10"/>
        <rFont val="Calibri"/>
        <family val="2"/>
        <scheme val="minor"/>
      </rPr>
      <t xml:space="preserve"> (€/mq)</t>
    </r>
  </si>
  <si>
    <t>Funzione presente su OMI-Geopoi*</t>
  </si>
  <si>
    <t>Negozi</t>
  </si>
  <si>
    <t>Residenziale Abitazioni Civili</t>
  </si>
  <si>
    <t>Centri commerciali</t>
  </si>
  <si>
    <t>Uffici</t>
  </si>
  <si>
    <t>Funzione di progetto</t>
  </si>
  <si>
    <t>SC = mq</t>
  </si>
  <si>
    <r>
      <rPr>
        <b/>
        <sz val="10"/>
        <rFont val="Calibri"/>
        <family val="2"/>
      </rPr>
      <t>% uso:</t>
    </r>
    <r>
      <rPr>
        <sz val="10"/>
        <rFont val="Calibri"/>
        <family val="2"/>
      </rPr>
      <t xml:space="preserve"> indicare la destinazione d'uso di progetto da RUE (es: Uga, Ugb, Ugc, Ue, Ud ecc..)</t>
    </r>
  </si>
  <si>
    <r>
      <t>Uso</t>
    </r>
    <r>
      <rPr>
        <sz val="10"/>
        <rFont val="Calibri"/>
        <family val="2"/>
        <scheme val="minor"/>
      </rPr>
      <t xml:space="preserve"> </t>
    </r>
  </si>
  <si>
    <t>Ugc</t>
  </si>
  <si>
    <t>QCC = A x SC x % uso x % riduzione =</t>
  </si>
  <si>
    <t>QCC = A * SC  * ….% * % riduzione =</t>
  </si>
  <si>
    <t>Uga</t>
  </si>
  <si>
    <t>Ugb</t>
  </si>
  <si>
    <t>Ugd</t>
  </si>
  <si>
    <t>Uge</t>
  </si>
  <si>
    <t>Ue</t>
  </si>
  <si>
    <t>Uh</t>
  </si>
  <si>
    <t>Ud</t>
  </si>
  <si>
    <t>Ui</t>
  </si>
  <si>
    <t>Ul</t>
  </si>
  <si>
    <t>Um</t>
  </si>
  <si>
    <t>Un</t>
  </si>
  <si>
    <t>Uo</t>
  </si>
  <si>
    <t>Up</t>
  </si>
  <si>
    <t>Uu</t>
  </si>
  <si>
    <t>Uz</t>
  </si>
  <si>
    <r>
      <t>QCC</t>
    </r>
    <r>
      <rPr>
        <b/>
        <vertAlign val="subscript"/>
        <sz val="10"/>
        <color theme="1"/>
        <rFont val="Calibri"/>
        <family val="2"/>
        <scheme val="minor"/>
      </rPr>
      <t>(C)</t>
    </r>
    <r>
      <rPr>
        <b/>
        <sz val="10"/>
        <color theme="1"/>
        <rFont val="Calibri"/>
        <family val="2"/>
        <scheme val="minor"/>
      </rPr>
      <t xml:space="preserve"> =</t>
    </r>
  </si>
  <si>
    <r>
      <t xml:space="preserve">A </t>
    </r>
    <r>
      <rPr>
        <b/>
        <sz val="11"/>
        <rFont val="Calibri"/>
        <family val="2"/>
      </rPr>
      <t>= Val. OMI med. x 0,475</t>
    </r>
  </si>
  <si>
    <r>
      <rPr>
        <b/>
        <sz val="9"/>
        <color theme="1"/>
        <rFont val="Calibri"/>
        <family val="2"/>
        <scheme val="minor"/>
      </rPr>
      <t>*Attenzione:</t>
    </r>
    <r>
      <rPr>
        <sz val="9"/>
        <color theme="1"/>
        <rFont val="Calibri"/>
        <family val="2"/>
        <scheme val="minor"/>
      </rPr>
      <t xml:space="preserve"> nel caso la zona OMI luogo dell'intervento non contempli la funzione NON residenziale, inserire i valori corrispondenti alla</t>
    </r>
    <r>
      <rPr>
        <b/>
        <sz val="9"/>
        <color theme="1"/>
        <rFont val="Calibri"/>
        <family val="2"/>
        <scheme val="minor"/>
      </rPr>
      <t xml:space="preserve"> "Funzione residenziale - Abitazioni civili"</t>
    </r>
  </si>
  <si>
    <t>QCC = A x SC x (i) x 0,5 x % uso x % riduzione</t>
  </si>
  <si>
    <t>Uso di progetto</t>
  </si>
  <si>
    <t>SC =  mq</t>
  </si>
  <si>
    <r>
      <rPr>
        <b/>
        <sz val="10"/>
        <rFont val="Calibri"/>
        <family val="2"/>
      </rPr>
      <t xml:space="preserve">0,5 </t>
    </r>
    <r>
      <rPr>
        <sz val="10"/>
        <rFont val="Calibri"/>
        <family val="2"/>
      </rPr>
      <t xml:space="preserve">(vedi punto 5.5.4. della DAL) </t>
    </r>
  </si>
  <si>
    <r>
      <rPr>
        <b/>
        <sz val="10"/>
        <rFont val="Calibri"/>
        <family val="2"/>
      </rPr>
      <t xml:space="preserve">% uso: </t>
    </r>
    <r>
      <rPr>
        <sz val="10"/>
        <rFont val="Calibri"/>
        <family val="2"/>
      </rPr>
      <t>indicare la destinazione d'uso di progetto da RUE (es: Uga, Ugb, Ugc, Ue, Ud ecc..)</t>
    </r>
  </si>
  <si>
    <t>Uso</t>
  </si>
  <si>
    <t xml:space="preserve">QCC = A x SC x (i) x 0,5 x % uso x % riduzione = </t>
  </si>
  <si>
    <t>QCC = A * SC * (i) * 0,5 * ….% * % riduzione =</t>
  </si>
  <si>
    <r>
      <t>QCC</t>
    </r>
    <r>
      <rPr>
        <b/>
        <vertAlign val="subscript"/>
        <sz val="10"/>
        <color theme="1"/>
        <rFont val="Calibri"/>
        <family val="2"/>
        <scheme val="minor"/>
      </rPr>
      <t>(D)</t>
    </r>
    <r>
      <rPr>
        <b/>
        <sz val="10"/>
        <color theme="1"/>
        <rFont val="Calibri"/>
        <family val="2"/>
        <scheme val="minor"/>
      </rPr>
      <t xml:space="preserve"> =</t>
    </r>
  </si>
  <si>
    <t>(B x P) x SC x % riduzione</t>
  </si>
  <si>
    <r>
      <t xml:space="preserve">DA CALCOLARE ATTRAVERSO LA SCHEDA </t>
    </r>
    <r>
      <rPr>
        <b/>
        <sz val="10"/>
        <color theme="1"/>
        <rFont val="Calibri"/>
        <family val="2"/>
        <scheme val="minor"/>
      </rPr>
      <t>QCC(A)</t>
    </r>
  </si>
  <si>
    <t xml:space="preserve"> (A x P) x SC x (i) x % riduzione</t>
  </si>
  <si>
    <r>
      <t xml:space="preserve">DA CALCOLARE ATTRAVERSO LA SCHEDA </t>
    </r>
    <r>
      <rPr>
        <b/>
        <sz val="10"/>
        <color theme="1"/>
        <rFont val="Calibri"/>
        <family val="2"/>
        <scheme val="minor"/>
      </rPr>
      <t>QCC(B)</t>
    </r>
  </si>
  <si>
    <t>A x SC x % uso x % riduzione</t>
  </si>
  <si>
    <r>
      <t xml:space="preserve">DA CALCOLARE ATTRAVERSO LA SCHEDA </t>
    </r>
    <r>
      <rPr>
        <b/>
        <sz val="10"/>
        <color theme="1"/>
        <rFont val="Calibri"/>
        <family val="2"/>
        <scheme val="minor"/>
      </rPr>
      <t>QCC(C)</t>
    </r>
  </si>
  <si>
    <t>A x SC x (i) x 0,5 x % uso x % riduzione</t>
  </si>
  <si>
    <r>
      <t xml:space="preserve">DA CALCOLARE ATTRAVERSO LA SCHEDA </t>
    </r>
    <r>
      <rPr>
        <b/>
        <sz val="10"/>
        <color theme="1"/>
        <rFont val="Calibri"/>
        <family val="2"/>
        <scheme val="minor"/>
      </rPr>
      <t>QCC(D)</t>
    </r>
  </si>
  <si>
    <r>
      <t xml:space="preserve">Standard </t>
    </r>
    <r>
      <rPr>
        <b/>
        <vertAlign val="superscript"/>
        <sz val="9"/>
        <color theme="1"/>
        <rFont val="Calibri"/>
        <family val="2"/>
        <scheme val="minor"/>
      </rPr>
      <t>(2)</t>
    </r>
  </si>
  <si>
    <r>
      <t xml:space="preserve">Tariffa </t>
    </r>
    <r>
      <rPr>
        <b/>
        <vertAlign val="superscript"/>
        <sz val="9"/>
        <color theme="1"/>
        <rFont val="Calibri"/>
        <family val="2"/>
        <scheme val="minor"/>
      </rPr>
      <t>(3)</t>
    </r>
  </si>
  <si>
    <t>TOTALE QCC</t>
  </si>
  <si>
    <t>(scomputo variabile)</t>
  </si>
  <si>
    <t>TOTALE U1/U2</t>
  </si>
  <si>
    <t>Kd</t>
  </si>
  <si>
    <t>Ks</t>
  </si>
  <si>
    <r>
      <t xml:space="preserve">(Superficie </t>
    </r>
    <r>
      <rPr>
        <b/>
        <vertAlign val="superscript"/>
        <sz val="10"/>
        <color theme="1"/>
        <rFont val="Calibri"/>
        <family val="2"/>
        <scheme val="minor"/>
      </rPr>
      <t>(1)</t>
    </r>
  </si>
  <si>
    <r>
      <t xml:space="preserve">Tariffa </t>
    </r>
    <r>
      <rPr>
        <b/>
        <vertAlign val="superscript"/>
        <sz val="10"/>
        <color theme="1"/>
        <rFont val="Calibri"/>
        <family val="2"/>
        <scheme val="minor"/>
      </rPr>
      <t>(2)</t>
    </r>
  </si>
  <si>
    <r>
      <t xml:space="preserve">%F </t>
    </r>
    <r>
      <rPr>
        <b/>
        <vertAlign val="superscript"/>
        <sz val="10"/>
        <color theme="1"/>
        <rFont val="Calibri"/>
        <family val="2"/>
        <scheme val="minor"/>
      </rPr>
      <t>(3)</t>
    </r>
  </si>
  <si>
    <r>
      <t xml:space="preserve">%V </t>
    </r>
    <r>
      <rPr>
        <b/>
        <vertAlign val="superscript"/>
        <sz val="10"/>
        <color theme="1"/>
        <rFont val="Calibri"/>
        <family val="2"/>
        <scheme val="minor"/>
      </rPr>
      <t>(4)</t>
    </r>
    <r>
      <rPr>
        <b/>
        <sz val="10"/>
        <color theme="1"/>
        <rFont val="Calibri"/>
        <family val="2"/>
        <scheme val="minor"/>
      </rPr>
      <t>)</t>
    </r>
  </si>
  <si>
    <r>
      <t xml:space="preserve">CME U1 </t>
    </r>
    <r>
      <rPr>
        <b/>
        <vertAlign val="superscript"/>
        <sz val="10"/>
        <color theme="1"/>
        <rFont val="Calibri"/>
        <family val="2"/>
        <scheme val="minor"/>
      </rPr>
      <t>(5)</t>
    </r>
  </si>
  <si>
    <r>
      <t xml:space="preserve">CME U2 </t>
    </r>
    <r>
      <rPr>
        <b/>
        <vertAlign val="superscript"/>
        <sz val="10"/>
        <color theme="1"/>
        <rFont val="Calibri"/>
        <family val="2"/>
        <scheme val="minor"/>
      </rPr>
      <t>(5)</t>
    </r>
  </si>
  <si>
    <r>
      <t xml:space="preserve">Superficie </t>
    </r>
    <r>
      <rPr>
        <b/>
        <vertAlign val="superscript"/>
        <sz val="10"/>
        <color theme="1"/>
        <rFont val="Calibri"/>
        <family val="2"/>
        <scheme val="minor"/>
      </rPr>
      <t>(1)</t>
    </r>
  </si>
  <si>
    <r>
      <t xml:space="preserve">Td </t>
    </r>
    <r>
      <rPr>
        <b/>
        <vertAlign val="superscript"/>
        <sz val="10"/>
        <color theme="1"/>
        <rFont val="Calibri"/>
        <family val="2"/>
        <scheme val="minor"/>
      </rPr>
      <t>(2)</t>
    </r>
  </si>
  <si>
    <r>
      <t xml:space="preserve">Kd </t>
    </r>
    <r>
      <rPr>
        <b/>
        <vertAlign val="superscript"/>
        <sz val="10"/>
        <color theme="1"/>
        <rFont val="Calibri"/>
        <family val="2"/>
        <scheme val="minor"/>
      </rPr>
      <t>(3)</t>
    </r>
  </si>
  <si>
    <r>
      <t xml:space="preserve">CME D </t>
    </r>
    <r>
      <rPr>
        <b/>
        <vertAlign val="superscript"/>
        <sz val="10"/>
        <color theme="1"/>
        <rFont val="Calibri"/>
        <family val="2"/>
        <scheme val="minor"/>
      </rPr>
      <t>(5)</t>
    </r>
  </si>
  <si>
    <r>
      <t xml:space="preserve">Ts </t>
    </r>
    <r>
      <rPr>
        <b/>
        <vertAlign val="superscript"/>
        <sz val="10"/>
        <color theme="1"/>
        <rFont val="Calibri"/>
        <family val="2"/>
        <scheme val="minor"/>
      </rPr>
      <t>(2)</t>
    </r>
  </si>
  <si>
    <r>
      <t xml:space="preserve">Ks </t>
    </r>
    <r>
      <rPr>
        <b/>
        <vertAlign val="superscript"/>
        <sz val="10"/>
        <color theme="1"/>
        <rFont val="Calibri"/>
        <family val="2"/>
        <scheme val="minor"/>
      </rPr>
      <t>(3)</t>
    </r>
  </si>
  <si>
    <r>
      <t xml:space="preserve">CME S </t>
    </r>
    <r>
      <rPr>
        <b/>
        <vertAlign val="superscript"/>
        <sz val="10"/>
        <color theme="1"/>
        <rFont val="Calibri"/>
        <family val="2"/>
        <scheme val="minor"/>
      </rPr>
      <t>(5)</t>
    </r>
  </si>
  <si>
    <r>
      <t xml:space="preserve">Standard </t>
    </r>
    <r>
      <rPr>
        <b/>
        <vertAlign val="superscript"/>
        <sz val="10"/>
        <color theme="1"/>
        <rFont val="Calibri"/>
        <family val="2"/>
        <scheme val="minor"/>
      </rPr>
      <t>(2)</t>
    </r>
  </si>
  <si>
    <r>
      <t xml:space="preserve">Tariffa </t>
    </r>
    <r>
      <rPr>
        <b/>
        <vertAlign val="superscript"/>
        <sz val="10"/>
        <color theme="1"/>
        <rFont val="Calibri"/>
        <family val="2"/>
        <scheme val="minor"/>
      </rPr>
      <t>(3)</t>
    </r>
  </si>
  <si>
    <t>A = (A2 - A1) x 0,475</t>
  </si>
  <si>
    <t>Tipologia edilizia stato di fatto</t>
  </si>
  <si>
    <t>STATO DI FATTO (funzione residenziale)</t>
  </si>
  <si>
    <t>STATO DI PROGETTO (funzione residenziale)</t>
  </si>
  <si>
    <t>A1</t>
  </si>
  <si>
    <t>A2</t>
  </si>
  <si>
    <t>2) Calcolare il valore OMI medio per la funzione allo stato di progetto (residenziale) = A2</t>
  </si>
  <si>
    <t xml:space="preserve">3) Calcolare il costo di costruzione convenzionale unitario A (come definito al punto 5.3.5 della DAL 186/2018) </t>
  </si>
  <si>
    <t xml:space="preserve">5) Calcolare l’incremento i e la maggiorazione M </t>
  </si>
  <si>
    <t xml:space="preserve">6) Calcolare il costo di costruzione unitario maggiorato B </t>
  </si>
  <si>
    <t>7) Calcolare il QCC relativo al costo di costruzione:</t>
  </si>
  <si>
    <t>4) Calcolare gli incrementi i1 e i2 seguendo le Tabelle1 e 2 (inserire i dati di progetto: n° alloggi, SU, SA)</t>
  </si>
  <si>
    <t>1) Calcolare il valore OMI medio per la funzione allo STATO DI FATTO (residenziale) = A1</t>
  </si>
  <si>
    <t>4) Calcolare il QCC relativo al costo di costruzione:</t>
  </si>
  <si>
    <t>Funzione stato di fatto</t>
  </si>
  <si>
    <t>Tipologia edilizia stato di progetto</t>
  </si>
  <si>
    <t>Area dotazione</t>
  </si>
  <si>
    <t>[mq]</t>
  </si>
  <si>
    <t>[€]</t>
  </si>
  <si>
    <t>Dotazione [mq] da realizzare e cedere</t>
  </si>
  <si>
    <t>Importo [€] della monetizzazione</t>
  </si>
  <si>
    <t>QCC(A)</t>
  </si>
  <si>
    <t>QCC(B)</t>
  </si>
  <si>
    <t>QCC(D)</t>
  </si>
  <si>
    <t>QCC(C)</t>
  </si>
  <si>
    <t>QCC(A.bis)</t>
  </si>
  <si>
    <t>QCC(C.bis)</t>
  </si>
  <si>
    <t>QCC(C.ter)</t>
  </si>
  <si>
    <r>
      <t xml:space="preserve">Tipologia Superficie </t>
    </r>
    <r>
      <rPr>
        <b/>
        <vertAlign val="superscript"/>
        <sz val="9"/>
        <color theme="1"/>
        <rFont val="Calibri"/>
        <family val="2"/>
        <scheme val="minor"/>
      </rPr>
      <t>(1)</t>
    </r>
  </si>
  <si>
    <t>Sf</t>
  </si>
  <si>
    <t>St</t>
  </si>
  <si>
    <t>V</t>
  </si>
  <si>
    <t>Sc</t>
  </si>
  <si>
    <t>Sv</t>
  </si>
  <si>
    <t>Si richiede la monetizzazione delle dotazioni territoriali?</t>
  </si>
  <si>
    <t>RIEPILOGO DEI CONTRIBUTI DOVUTI E MODALITA' DI VERSAMENTO</t>
  </si>
  <si>
    <t>QCC</t>
  </si>
  <si>
    <t>TOTALE CONTRIBUTO DI COSTRUZIONE</t>
  </si>
  <si>
    <t>CONTRIBUTO S</t>
  </si>
  <si>
    <t>CONTRIBUTO D</t>
  </si>
  <si>
    <t>MONETIZZAZIONE DOTAZIONI/STANDARD PUBBLICI</t>
  </si>
  <si>
    <t>U1/U2</t>
  </si>
  <si>
    <t>CONTRIBUTO DI COSTRUZIONE</t>
  </si>
  <si>
    <t>MONETIZZAZIONE</t>
  </si>
  <si>
    <t>●</t>
  </si>
  <si>
    <t>CONTRIBUTO STRAORDINARIO</t>
  </si>
  <si>
    <t>CONTRIBUTI DA CORRISPONDERE ALL'AMMINISTRAZIONE COMUNALE</t>
  </si>
  <si>
    <t>Area (SdF)</t>
  </si>
  <si>
    <t>Area (SdP)</t>
  </si>
  <si>
    <t>Versamento Rata n. 2</t>
  </si>
  <si>
    <t>Versamento Rata n. 3</t>
  </si>
  <si>
    <t>TOTALE D+S</t>
  </si>
  <si>
    <t>CdC</t>
  </si>
  <si>
    <t>TOTALE DOTAZIONE (Area)</t>
  </si>
  <si>
    <t>Nuova costruzione (o RE con demolizione e ricostruzione) ad uso residenziale</t>
  </si>
  <si>
    <t>Interventi su edifici esistenti ad uso residenziale</t>
  </si>
  <si>
    <t>Nuova costruzione (o RE con demolizione e ricostruzione) ad uso NON residenziale</t>
  </si>
  <si>
    <t>Interventi su edifici esistenti ad uso NON residenziale</t>
  </si>
  <si>
    <t>Versamento Rata n. 1 + Fidejussione importi residui</t>
  </si>
  <si>
    <t>Importo fidejussione</t>
  </si>
  <si>
    <t>Si richiede la rateizzazione del Contributo di Costruzione ?</t>
  </si>
  <si>
    <t>Si richiede la rateizzazione della Monetizzazione ?</t>
  </si>
  <si>
    <t>(scomputo T.U.  35%)</t>
  </si>
  <si>
    <t>Costo di Costruzione</t>
  </si>
  <si>
    <r>
      <rPr>
        <b/>
        <i/>
        <sz val="11"/>
        <rFont val="Calibri"/>
        <family val="2"/>
        <scheme val="minor"/>
      </rPr>
      <t xml:space="preserve">Tipologia intervento: </t>
    </r>
    <r>
      <rPr>
        <b/>
        <sz val="11"/>
        <rFont val="Calibri"/>
        <family val="2"/>
        <scheme val="minor"/>
      </rPr>
      <t>INTERVENTI SU EDIFICI ESISTENTI (Es: ristrutturazione edilizia)</t>
    </r>
  </si>
  <si>
    <r>
      <rPr>
        <b/>
        <i/>
        <sz val="11"/>
        <rFont val="Calibri"/>
        <family val="2"/>
        <scheme val="minor"/>
      </rPr>
      <t xml:space="preserve">Tipologia intervento: </t>
    </r>
    <r>
      <rPr>
        <b/>
        <sz val="11"/>
        <rFont val="Calibri"/>
        <family val="2"/>
        <scheme val="minor"/>
      </rPr>
      <t>NUOVA COSTRUZIONE, RISTRUTTURAZIONE EDILIZIA DA ATTUARSI MEDIANTE DEMOLIZIONE E RICOSTRUZIONE</t>
    </r>
  </si>
  <si>
    <r>
      <rPr>
        <b/>
        <i/>
        <sz val="11"/>
        <rFont val="Calibri"/>
        <family val="2"/>
        <scheme val="minor"/>
      </rPr>
      <t xml:space="preserve">Categoria funzionale </t>
    </r>
    <r>
      <rPr>
        <b/>
        <i/>
        <u/>
        <sz val="11"/>
        <rFont val="Calibri (Corpo)_x0000_"/>
      </rPr>
      <t>stato di fatto</t>
    </r>
    <r>
      <rPr>
        <b/>
        <i/>
        <sz val="11"/>
        <rFont val="Calibri"/>
        <family val="2"/>
        <scheme val="minor"/>
      </rPr>
      <t xml:space="preserve">: </t>
    </r>
    <r>
      <rPr>
        <b/>
        <sz val="11"/>
        <rFont val="Calibri"/>
        <family val="2"/>
        <scheme val="minor"/>
      </rPr>
      <t>RESIDENZA</t>
    </r>
  </si>
  <si>
    <t>1) Calcolare il valore OMI medio per la funzione allo stato di fatto (diversa dalla residenza) = A1</t>
  </si>
  <si>
    <t>QCC (A)</t>
  </si>
  <si>
    <t>QCC (B)</t>
  </si>
  <si>
    <r>
      <t xml:space="preserve">QCC </t>
    </r>
    <r>
      <rPr>
        <b/>
        <sz val="16"/>
        <rFont val="Calibri (Corpo)_x0000_"/>
      </rPr>
      <t>(C)</t>
    </r>
  </si>
  <si>
    <t>QCC (D)</t>
  </si>
  <si>
    <r>
      <t xml:space="preserve">QCC (C.ter)                </t>
    </r>
    <r>
      <rPr>
        <b/>
        <sz val="12"/>
        <rFont val="Calibri (Corpo)_x0000_"/>
      </rPr>
      <t>Costo di Costruzione</t>
    </r>
  </si>
  <si>
    <r>
      <t xml:space="preserve">QCC (C.bis)              </t>
    </r>
    <r>
      <rPr>
        <b/>
        <sz val="12"/>
        <rFont val="Calibri (Corpo)_x0000_"/>
      </rPr>
      <t>Costo di Costruzione</t>
    </r>
  </si>
  <si>
    <r>
      <t xml:space="preserve">QCC (A.bis)            </t>
    </r>
    <r>
      <rPr>
        <b/>
        <sz val="12"/>
        <rFont val="Calibri (Corpo)_x0000_"/>
      </rPr>
      <t>Costo di Costruzione</t>
    </r>
  </si>
  <si>
    <r>
      <t xml:space="preserve">Categoria funzionale </t>
    </r>
    <r>
      <rPr>
        <b/>
        <i/>
        <u/>
        <sz val="11"/>
        <rFont val="Calibri (Corpo)_x0000_"/>
      </rPr>
      <t>stato di fatto</t>
    </r>
    <r>
      <rPr>
        <b/>
        <i/>
        <sz val="11"/>
        <rFont val="Calibri"/>
        <family val="2"/>
        <scheme val="minor"/>
      </rPr>
      <t xml:space="preserve">: </t>
    </r>
    <r>
      <rPr>
        <b/>
        <sz val="11"/>
        <rFont val="Calibri"/>
        <family val="2"/>
        <scheme val="minor"/>
      </rPr>
      <t>DIVERSA DALLA RESIDENZA</t>
    </r>
  </si>
  <si>
    <r>
      <t xml:space="preserve">Categoria funzionale di </t>
    </r>
    <r>
      <rPr>
        <b/>
        <i/>
        <u/>
        <sz val="11"/>
        <rFont val="Calibri (Corpo)_x0000_"/>
      </rPr>
      <t>progetto</t>
    </r>
    <r>
      <rPr>
        <b/>
        <i/>
        <sz val="11"/>
        <rFont val="Calibri"/>
        <family val="2"/>
        <scheme val="minor"/>
      </rPr>
      <t xml:space="preserve">: </t>
    </r>
    <r>
      <rPr>
        <b/>
        <sz val="11"/>
        <rFont val="Calibri"/>
        <family val="2"/>
        <scheme val="minor"/>
      </rPr>
      <t>RESIDENZA</t>
    </r>
  </si>
  <si>
    <t>2) Calcolare il valore OMI medio per la funzione allo stato di PROGETTO (diversa dalla residenza) = A2</t>
  </si>
  <si>
    <t>1) Calcolare il valore OMI medio per la funzione allo STATO DI FATTO (diversa dalla residenza) = A1</t>
  </si>
  <si>
    <r>
      <t xml:space="preserve">Tipologia intervento: </t>
    </r>
    <r>
      <rPr>
        <b/>
        <sz val="11"/>
        <rFont val="Calibri"/>
        <family val="2"/>
        <scheme val="minor"/>
      </rPr>
      <t>INTERVENTI SU EDIFICI ESISTENTI (Es: ristrutturazione edilizia)</t>
    </r>
  </si>
  <si>
    <t>STATO DI FATTO (funzione diversa dalla residenza)</t>
  </si>
  <si>
    <t>STATO DI PROGETTO (funzione diversa dalla residenza)</t>
  </si>
  <si>
    <t>Oppure secondo il piano di rateizzazione CdC (solo per importi &gt; 5.000 €)</t>
  </si>
  <si>
    <t>Piano di rateizzazione CdC (ammessa solo per importi &gt; 5.000 €)</t>
  </si>
  <si>
    <r>
      <t xml:space="preserve">%F </t>
    </r>
    <r>
      <rPr>
        <b/>
        <vertAlign val="superscript"/>
        <sz val="10"/>
        <color theme="1"/>
        <rFont val="Calibri"/>
        <family val="2"/>
        <scheme val="minor"/>
      </rPr>
      <t>(4)</t>
    </r>
    <r>
      <rPr>
        <b/>
        <sz val="10"/>
        <color theme="1"/>
        <rFont val="Calibri"/>
        <family val="2"/>
        <scheme val="minor"/>
      </rPr>
      <t>)</t>
    </r>
  </si>
  <si>
    <t>Entro 9 mesi dalla presentazione della SCIA o dal rilascio del PdC</t>
  </si>
  <si>
    <t>Entro 18 mesi dalla presentazione della SCIA o dal rilascio del PdC</t>
  </si>
  <si>
    <t>Oppure secondo il piano di rateizzazione MSP (solo per importi &gt; 5.000 €)</t>
  </si>
  <si>
    <t>Al momento della presentazione della SCIA o entro 30 gg dal rilascio del PdC</t>
  </si>
  <si>
    <r>
      <t xml:space="preserve">Tabella 5 – Stima dell’incidenza delle opere </t>
    </r>
    <r>
      <rPr>
        <b/>
        <sz val="10"/>
        <color rgb="FFFF0000"/>
        <rFont val="Calibri"/>
        <family val="2"/>
        <scheme val="minor"/>
      </rPr>
      <t>(indicare con 1  le ipotesi che ricorrono)</t>
    </r>
  </si>
  <si>
    <r>
      <t>Tabella 5 – Stima dell’incidenza delle opere</t>
    </r>
    <r>
      <rPr>
        <b/>
        <sz val="10"/>
        <color rgb="FFFF0000"/>
        <rFont val="Calibri"/>
        <family val="2"/>
        <scheme val="minor"/>
      </rPr>
      <t xml:space="preserve"> (indicare con 1  le ipotesi che ricorrono)</t>
    </r>
  </si>
  <si>
    <t>Vedi Guida Calcolo "A" (ultimo foglio excel)</t>
  </si>
  <si>
    <t>Da versare al momento della presentazione della SCIA o entro 30 gg dal rilascio del PdC</t>
  </si>
  <si>
    <t>Aree esterne al T.U.</t>
  </si>
  <si>
    <t>Aree interne al T.U.</t>
  </si>
  <si>
    <t>Commerciale al dettaglio e altre funzioni</t>
  </si>
  <si>
    <t>Residenziale, Turistico ricettiva, Direzionale</t>
  </si>
  <si>
    <t>Produttiva, Commerciale all'ingrosso, Rurale</t>
  </si>
  <si>
    <r>
      <rPr>
        <b/>
        <sz val="10"/>
        <color theme="1"/>
        <rFont val="Calibri"/>
        <family val="2"/>
        <scheme val="minor"/>
      </rPr>
      <t>NC</t>
    </r>
    <r>
      <rPr>
        <sz val="10"/>
        <color theme="1"/>
        <rFont val="Calibri"/>
        <family val="2"/>
        <scheme val="minor"/>
      </rPr>
      <t xml:space="preserve"> nuova costruzione, </t>
    </r>
    <r>
      <rPr>
        <b/>
        <sz val="10"/>
        <color theme="1"/>
        <rFont val="Calibri"/>
        <family val="2"/>
        <scheme val="minor"/>
      </rPr>
      <t>RU</t>
    </r>
    <r>
      <rPr>
        <sz val="10"/>
        <color theme="1"/>
        <rFont val="Calibri"/>
        <family val="2"/>
        <scheme val="minor"/>
      </rPr>
      <t xml:space="preserve"> ristrutturazione urbanistica</t>
    </r>
  </si>
  <si>
    <r>
      <rPr>
        <b/>
        <sz val="10"/>
        <color theme="1"/>
        <rFont val="Calibri"/>
        <family val="2"/>
        <scheme val="minor"/>
      </rPr>
      <t>RE (+)</t>
    </r>
    <r>
      <rPr>
        <sz val="10"/>
        <color theme="1"/>
        <rFont val="Calibri"/>
        <family val="2"/>
        <scheme val="minor"/>
      </rPr>
      <t xml:space="preserve"> ristrutturazione edilizia con aumento di CU</t>
    </r>
  </si>
  <si>
    <r>
      <rPr>
        <b/>
        <sz val="10"/>
        <color theme="1"/>
        <rFont val="Calibri"/>
        <family val="2"/>
        <scheme val="minor"/>
      </rPr>
      <t>RE (-)</t>
    </r>
    <r>
      <rPr>
        <sz val="10"/>
        <color theme="1"/>
        <rFont val="Calibri"/>
        <family val="2"/>
        <scheme val="minor"/>
      </rPr>
      <t xml:space="preserve"> ristrutturazione edilizia senza aumento di CU</t>
    </r>
  </si>
  <si>
    <t>Uf, Uh, Ud</t>
  </si>
  <si>
    <t>Uc, Ua, Ub</t>
  </si>
  <si>
    <t>Aree permeabili (…)</t>
  </si>
  <si>
    <t>Residenziale, turistica, direzionale</t>
  </si>
  <si>
    <t>Commerciale al dettaglio e altre</t>
  </si>
  <si>
    <t>Produttiva, ingrosso, rurale</t>
  </si>
  <si>
    <r>
      <t xml:space="preserve">Funzione di progetto   </t>
    </r>
    <r>
      <rPr>
        <b/>
        <sz val="8"/>
        <color theme="1"/>
        <rFont val="Wingdings"/>
        <charset val="2"/>
      </rPr>
      <t>à</t>
    </r>
  </si>
  <si>
    <t>COMPILARE LA SCHEDA QCC(x) CORRISPONDENTE ALLA TIPOLOGIA D'INTERVENTO E ALLA DESTINAZIONE D'USO DI PROGETTO</t>
  </si>
  <si>
    <t>Aree esterne al TU</t>
  </si>
  <si>
    <t>Aree interne al TU</t>
  </si>
  <si>
    <t>U1 (€/mq)</t>
  </si>
  <si>
    <t>U2 (€/mq)</t>
  </si>
  <si>
    <t>Turistico ricettiva, impianti sportivi e ricreativi</t>
  </si>
  <si>
    <t>Commerciale e pubblici esercizi</t>
  </si>
  <si>
    <r>
      <rPr>
        <b/>
        <i/>
        <sz val="11"/>
        <rFont val="Calibri"/>
        <family val="2"/>
        <scheme val="minor"/>
      </rPr>
      <t xml:space="preserve">Categoria funzionale di </t>
    </r>
    <r>
      <rPr>
        <b/>
        <i/>
        <u/>
        <sz val="11"/>
        <rFont val="Calibri"/>
        <family val="2"/>
        <scheme val="minor"/>
      </rPr>
      <t>progetto:</t>
    </r>
    <r>
      <rPr>
        <b/>
        <i/>
        <sz val="11"/>
        <rFont val="Calibri"/>
        <family val="2"/>
        <scheme val="minor"/>
      </rPr>
      <t xml:space="preserve"> </t>
    </r>
    <r>
      <rPr>
        <b/>
        <sz val="11"/>
        <rFont val="Calibri"/>
        <family val="2"/>
        <scheme val="minor"/>
      </rPr>
      <t>RESIDENZA</t>
    </r>
  </si>
  <si>
    <r>
      <rPr>
        <b/>
        <i/>
        <sz val="11"/>
        <rFont val="Calibri"/>
        <family val="2"/>
        <scheme val="minor"/>
      </rPr>
      <t>Categoria funzionale</t>
    </r>
    <r>
      <rPr>
        <b/>
        <i/>
        <u/>
        <sz val="11"/>
        <rFont val="Calibri (Corpo)_x0000_"/>
      </rPr>
      <t>stato di fatto</t>
    </r>
    <r>
      <rPr>
        <b/>
        <i/>
        <sz val="11"/>
        <rFont val="Calibri"/>
        <family val="2"/>
        <scheme val="minor"/>
      </rPr>
      <t xml:space="preserve">: </t>
    </r>
    <r>
      <rPr>
        <b/>
        <sz val="11"/>
        <rFont val="Calibri"/>
        <family val="2"/>
        <scheme val="minor"/>
      </rPr>
      <t>DIVERSA DALLA RESIDENZA</t>
    </r>
  </si>
  <si>
    <t>PRODURRE STAMPA PDF DEI VALORI OMI</t>
  </si>
  <si>
    <t>REPERITI SU PIATTAFORMA GEOPOI / ADE</t>
  </si>
  <si>
    <t>Ug, Ue, Ui, Ul, Um, Un, Uo, Up, Uu, Uv, Uz</t>
  </si>
  <si>
    <t>PRODURRE STAMPA PDF DELLA PRESENTE SCHEDA QCC (SE COMPILATA)</t>
  </si>
  <si>
    <t>PRODURRE PLANIMETRIE CON LA QUANTIFICAZIONE GRAFICA/ANALITICA DI SU E SA</t>
  </si>
  <si>
    <t>PRODURRE STAMPA PDF VALORI OMI GEOPOI / ADE</t>
  </si>
  <si>
    <t>PRODURRE STAMPA PDF DEI VALORI OMI GEOPOI / ADE</t>
  </si>
  <si>
    <r>
      <t xml:space="preserve">DA PRODURRE SIA IN FORMATO </t>
    </r>
    <r>
      <rPr>
        <b/>
        <i/>
        <sz val="8"/>
        <color rgb="FFFF0000"/>
        <rFont val="Calibri"/>
        <family val="2"/>
        <scheme val="minor"/>
      </rPr>
      <t>PDF</t>
    </r>
    <r>
      <rPr>
        <i/>
        <sz val="8"/>
        <color rgb="FFFF0000"/>
        <rFont val="Calibri"/>
        <family val="2"/>
        <scheme val="minor"/>
      </rPr>
      <t xml:space="preserve"> CHE </t>
    </r>
    <r>
      <rPr>
        <b/>
        <i/>
        <sz val="8"/>
        <color rgb="FFFF0000"/>
        <rFont val="Calibri"/>
        <family val="2"/>
        <scheme val="minor"/>
      </rPr>
      <t>EXCEL</t>
    </r>
  </si>
  <si>
    <r>
      <t xml:space="preserve">Tariffe da utilizzare per calcolo </t>
    </r>
    <r>
      <rPr>
        <b/>
        <sz val="10"/>
        <color theme="1"/>
        <rFont val="Calibri"/>
        <family val="2"/>
        <scheme val="minor"/>
      </rPr>
      <t>CONTRIBUTI D-S</t>
    </r>
  </si>
  <si>
    <r>
      <t xml:space="preserve">sul parametro </t>
    </r>
    <r>
      <rPr>
        <b/>
        <sz val="10"/>
        <color theme="1"/>
        <rFont val="Calibri"/>
        <family val="2"/>
        <scheme val="minor"/>
      </rPr>
      <t>"AI" (Area d'insediamento all'aperto)</t>
    </r>
  </si>
  <si>
    <t>CONTRIBUTO "D"</t>
  </si>
  <si>
    <t>CONTRIBUTO "S"</t>
  </si>
  <si>
    <r>
      <t xml:space="preserve">Tariffe da utilizzare per calcolo </t>
    </r>
    <r>
      <rPr>
        <b/>
        <sz val="10"/>
        <color theme="1"/>
        <rFont val="Calibri"/>
        <family val="2"/>
        <scheme val="minor"/>
      </rPr>
      <t xml:space="preserve">ONERI U1-U2 </t>
    </r>
  </si>
  <si>
    <r>
      <rPr>
        <b/>
        <i/>
        <sz val="11"/>
        <rFont val="Calibri"/>
        <family val="2"/>
        <scheme val="minor"/>
      </rPr>
      <t xml:space="preserve">Categoria funzionale di </t>
    </r>
    <r>
      <rPr>
        <b/>
        <i/>
        <u/>
        <sz val="11"/>
        <rFont val="Calibri"/>
        <family val="2"/>
        <scheme val="minor"/>
      </rPr>
      <t>progetto:</t>
    </r>
    <r>
      <rPr>
        <b/>
        <i/>
        <sz val="11"/>
        <rFont val="Calibri"/>
        <family val="2"/>
        <scheme val="minor"/>
      </rPr>
      <t xml:space="preserve"> </t>
    </r>
    <r>
      <rPr>
        <b/>
        <sz val="11"/>
        <rFont val="Calibri"/>
        <family val="2"/>
        <scheme val="minor"/>
      </rPr>
      <t>COMMERCIALE, TURISTICO RICETTIVA, DIREZIONALE, FORNITRICE DI SERVIZI, DI CARATTERE NON ARTIGIANALE</t>
    </r>
  </si>
  <si>
    <r>
      <t xml:space="preserve">Valori OMI reperiti su Geopoi (Agenzia Entrate) </t>
    </r>
    <r>
      <rPr>
        <b/>
        <sz val="10"/>
        <color rgb="FFFF0000"/>
        <rFont val="Calibri"/>
        <family val="2"/>
        <scheme val="minor"/>
      </rPr>
      <t>*</t>
    </r>
  </si>
  <si>
    <r>
      <rPr>
        <b/>
        <i/>
        <sz val="11"/>
        <rFont val="Calibri"/>
        <family val="2"/>
        <scheme val="minor"/>
      </rPr>
      <t>Categoria funzionale di</t>
    </r>
    <r>
      <rPr>
        <b/>
        <i/>
        <u/>
        <sz val="11"/>
        <rFont val="Calibri (Corpo)_x0000_"/>
      </rPr>
      <t>progetto</t>
    </r>
    <r>
      <rPr>
        <b/>
        <sz val="11"/>
        <rFont val="Calibri"/>
        <family val="2"/>
        <scheme val="minor"/>
      </rPr>
      <t>: COMMERCIALE, TURISTICO RICETTIVA, DIREZIONALE, FORNITRICE DI SERVIZI, DI CARATTERE NON ARTIGIANALE</t>
    </r>
  </si>
  <si>
    <r>
      <t>Valori OMI reperiti su Geopoi (Agenzia Entrate)</t>
    </r>
    <r>
      <rPr>
        <b/>
        <sz val="10"/>
        <color rgb="FFFF0000"/>
        <rFont val="Calibri"/>
        <family val="2"/>
        <scheme val="minor"/>
      </rPr>
      <t xml:space="preserve"> *</t>
    </r>
  </si>
  <si>
    <t>MONETIZZAZIONE PARCHEGGI PRIVATI (MPP)</t>
  </si>
  <si>
    <t>Standard</t>
  </si>
  <si>
    <t>Tariffa</t>
  </si>
  <si>
    <t>MPP1</t>
  </si>
  <si>
    <t>MPP2</t>
  </si>
  <si>
    <t>MPP</t>
  </si>
  <si>
    <t>DOTAZIONE CALCOLATA SULLA DIFFERENZA TRA STATO DI FATTO (SdF) E STATO DI PROGETTO (SdP)</t>
  </si>
  <si>
    <t>ONERI DI URBANIZZAZIONE</t>
  </si>
  <si>
    <t>QUOTA SUL COSTO DI COSTRUZIONE</t>
  </si>
  <si>
    <t>CONTRIBUTO CITTA' PUBBLICA</t>
  </si>
  <si>
    <t>Mtot</t>
  </si>
  <si>
    <t>MODALITA' DI VERSAMENTO:</t>
  </si>
  <si>
    <t>MONETIZZAZIONE PARCHEGGI PRIVATI</t>
  </si>
  <si>
    <t>MONETIZZAZIONE STANDARD PUBBLICI</t>
  </si>
  <si>
    <t>TOTALE MONETIZZAZIONE DOTAZIONI</t>
  </si>
  <si>
    <t>Piano di rateizzazione Mtot (ammessa solo per importi &gt; 5.000 €)</t>
  </si>
  <si>
    <t>inserire valore (se dovuto)</t>
  </si>
  <si>
    <t>STRAORDINARIO</t>
  </si>
  <si>
    <t>oppure</t>
  </si>
  <si>
    <t>CITTA' PUBBLICA</t>
  </si>
  <si>
    <r>
      <t xml:space="preserve">Il </t>
    </r>
    <r>
      <rPr>
        <b/>
        <sz val="8"/>
        <rFont val="Calibri"/>
        <family val="2"/>
        <scheme val="minor"/>
      </rPr>
      <t>Contributo Straordinario (CS)</t>
    </r>
    <r>
      <rPr>
        <sz val="8"/>
        <rFont val="Calibri"/>
        <family val="2"/>
        <scheme val="minor"/>
      </rPr>
      <t>, se dovuto nei casi previsti di cui</t>
    </r>
  </si>
  <si>
    <t>se dovuto nei casi previsti di cui agli artt. 1.2.9 e 1.2.4 del RUE,</t>
  </si>
  <si>
    <t>devono essere quantificati e relazionati a parte.</t>
  </si>
  <si>
    <t>Produttiva/Rurale svolta da non avente titolo</t>
  </si>
  <si>
    <t>Td</t>
  </si>
  <si>
    <t>Ts</t>
  </si>
  <si>
    <t>Commerciale e altre (escluso Uga - Uge)</t>
  </si>
  <si>
    <t>RE + CU</t>
  </si>
  <si>
    <t>NC</t>
  </si>
  <si>
    <t>RE - CU</t>
  </si>
  <si>
    <t>AI</t>
  </si>
  <si>
    <t>Td Funzione all'aperto</t>
  </si>
  <si>
    <t>Ts Funzione all'aperto</t>
  </si>
  <si>
    <t>** Da versare al momento della presentazione del titolo edilizio o entro 30 gg dal rilascio (non rateizzabile ai sensi della DD 2383/2020)</t>
  </si>
  <si>
    <t>Cambi d'uso senza opere con aumento CU, verso uso residenziale</t>
  </si>
  <si>
    <t>MU SenzaOpere + CU</t>
  </si>
  <si>
    <t>MU ConOpere + CU</t>
  </si>
  <si>
    <t>N.B. produrre anche la stampa PDF delle Schede QCC compilate (ed il file excel completo)</t>
  </si>
  <si>
    <t xml:space="preserve">Cambi d'uso senza opere con aumento CU, verso uso NON residenziale </t>
  </si>
  <si>
    <t>Cambi d'uso senza opere con aumento CU, verso uso NON residenziale</t>
  </si>
  <si>
    <t>(Stato di fatto NON residenziale)</t>
  </si>
  <si>
    <t>(Stato di fatto residenziale)</t>
  </si>
  <si>
    <r>
      <t xml:space="preserve">(SL </t>
    </r>
    <r>
      <rPr>
        <b/>
        <vertAlign val="superscript"/>
        <sz val="10"/>
        <color theme="1"/>
        <rFont val="Calibri"/>
        <family val="2"/>
        <scheme val="minor"/>
      </rPr>
      <t>(1)</t>
    </r>
  </si>
  <si>
    <t>SL</t>
  </si>
  <si>
    <r>
      <t xml:space="preserve">SL </t>
    </r>
    <r>
      <rPr>
        <b/>
        <vertAlign val="superscript"/>
        <sz val="9"/>
        <color theme="1"/>
        <rFont val="Calibri"/>
        <family val="2"/>
        <scheme val="minor"/>
      </rPr>
      <t>(1)</t>
    </r>
  </si>
  <si>
    <t>Uv</t>
  </si>
  <si>
    <r>
      <t xml:space="preserve">CAMBIO D'USO </t>
    </r>
    <r>
      <rPr>
        <b/>
        <u/>
        <sz val="10"/>
        <rFont val="Calibri"/>
        <family val="2"/>
        <scheme val="minor"/>
      </rPr>
      <t>SENZA OPERE</t>
    </r>
    <r>
      <rPr>
        <b/>
        <sz val="10"/>
        <rFont val="Calibri"/>
        <family val="2"/>
        <scheme val="minor"/>
      </rPr>
      <t xml:space="preserve"> CON AUMENTO DI CARICO URBANISTICO - </t>
    </r>
    <r>
      <rPr>
        <b/>
        <sz val="12"/>
        <rFont val="Calibri"/>
        <family val="2"/>
        <scheme val="minor"/>
      </rPr>
      <t>U1</t>
    </r>
    <r>
      <rPr>
        <b/>
        <sz val="10"/>
        <rFont val="Calibri"/>
        <family val="2"/>
        <scheme val="minor"/>
      </rPr>
      <t xml:space="preserve"> (art. 1.3.4)</t>
    </r>
  </si>
  <si>
    <r>
      <t xml:space="preserve">CAMBIO D'USO </t>
    </r>
    <r>
      <rPr>
        <b/>
        <u/>
        <sz val="10"/>
        <rFont val="Calibri"/>
        <family val="2"/>
        <scheme val="minor"/>
      </rPr>
      <t>SENZA OPERE</t>
    </r>
    <r>
      <rPr>
        <b/>
        <sz val="10"/>
        <rFont val="Calibri"/>
        <family val="2"/>
        <scheme val="minor"/>
      </rPr>
      <t xml:space="preserve"> CON AUMENTO DI CARICO URBANISTICO - </t>
    </r>
    <r>
      <rPr>
        <b/>
        <sz val="12"/>
        <rFont val="Calibri"/>
        <family val="2"/>
        <scheme val="minor"/>
      </rPr>
      <t>U2</t>
    </r>
    <r>
      <rPr>
        <b/>
        <sz val="10"/>
        <rFont val="Calibri"/>
        <family val="2"/>
        <scheme val="minor"/>
      </rPr>
      <t xml:space="preserve"> (art. 1.3.4)</t>
    </r>
  </si>
  <si>
    <t>Capannoni</t>
  </si>
  <si>
    <t>Laboratori</t>
  </si>
  <si>
    <t>Magazzini</t>
  </si>
  <si>
    <t>Tipologia edilizia su OMI-Geopoi *</t>
  </si>
  <si>
    <t>STATO CONSERVATIVO (reperito su OMI-Geopoi)</t>
  </si>
  <si>
    <t>Funzione di fatto</t>
  </si>
  <si>
    <t>Link OMI Geopoi (ADE)</t>
  </si>
  <si>
    <t>FUNZIONE SVOLTA ALL'APERTO                              (Tab. A)</t>
  </si>
  <si>
    <t>FUNZIONE SVOLTA ALL'APERTO                           (Tab. B)</t>
  </si>
  <si>
    <t>CS</t>
  </si>
  <si>
    <t>CP</t>
  </si>
  <si>
    <t>MONETIZZAZIONE DOTAZIONI TERRITORIALI/STANDARD PUBBLICI (MSP) E PARCHEGGI PRIVATI (MPP)</t>
  </si>
  <si>
    <t>CONTRIBUTO</t>
  </si>
  <si>
    <r>
      <t xml:space="preserve"> all'art. 4 DAL 186/2018, oppure il </t>
    </r>
    <r>
      <rPr>
        <b/>
        <sz val="8"/>
        <rFont val="Calibri"/>
        <family val="2"/>
        <scheme val="minor"/>
      </rPr>
      <t>Contributo Città Pubblica (CP),</t>
    </r>
  </si>
  <si>
    <t>Attenzione: i coefficienti correttivi "k" sono stati modificati con DGR 767/2022, tuttavia la metodologia di calcolo non cambia</t>
  </si>
  <si>
    <r>
      <t xml:space="preserve">CAMBIO D'USO </t>
    </r>
    <r>
      <rPr>
        <b/>
        <u/>
        <sz val="10"/>
        <rFont val="Calibri"/>
        <family val="2"/>
        <scheme val="minor"/>
      </rPr>
      <t>CON OPERE</t>
    </r>
    <r>
      <rPr>
        <b/>
        <sz val="10"/>
        <rFont val="Calibri"/>
        <family val="2"/>
        <scheme val="minor"/>
      </rPr>
      <t xml:space="preserve"> CON AUMENTO DI CARICO URBANISTICO - </t>
    </r>
    <r>
      <rPr>
        <b/>
        <sz val="12"/>
        <rFont val="Calibri"/>
        <family val="2"/>
        <scheme val="minor"/>
      </rPr>
      <t>U2</t>
    </r>
    <r>
      <rPr>
        <b/>
        <sz val="10"/>
        <rFont val="Calibri"/>
        <family val="2"/>
        <scheme val="minor"/>
      </rPr>
      <t xml:space="preserve"> (art. 1.3.5 lett. c) - </t>
    </r>
    <r>
      <rPr>
        <b/>
        <sz val="11"/>
        <rFont val="Calibri"/>
        <family val="2"/>
        <scheme val="minor"/>
      </rPr>
      <t>esclusi usi Uga, Ugb, Uge di progetto</t>
    </r>
  </si>
  <si>
    <r>
      <t xml:space="preserve">CAMBIO D'USO </t>
    </r>
    <r>
      <rPr>
        <b/>
        <u/>
        <sz val="10"/>
        <rFont val="Calibri"/>
        <family val="2"/>
        <scheme val="minor"/>
      </rPr>
      <t>CON OPERE</t>
    </r>
    <r>
      <rPr>
        <b/>
        <sz val="10"/>
        <rFont val="Calibri"/>
        <family val="2"/>
        <scheme val="minor"/>
      </rPr>
      <t xml:space="preserve"> CON AUMENTO DI CARICO URBANISTICO - </t>
    </r>
    <r>
      <rPr>
        <b/>
        <sz val="12"/>
        <rFont val="Calibri"/>
        <family val="2"/>
        <scheme val="minor"/>
      </rPr>
      <t>U1</t>
    </r>
    <r>
      <rPr>
        <b/>
        <sz val="10"/>
        <rFont val="Calibri"/>
        <family val="2"/>
        <scheme val="minor"/>
      </rPr>
      <t xml:space="preserve"> (art. 1.3.5 lett. c) - </t>
    </r>
    <r>
      <rPr>
        <b/>
        <sz val="11"/>
        <rFont val="Calibri"/>
        <family val="2"/>
        <scheme val="minor"/>
      </rPr>
      <t>esclusi usi Uga, Ugb, Uge di progetto</t>
    </r>
  </si>
  <si>
    <r>
      <t xml:space="preserve">CAMBIO D'USO </t>
    </r>
    <r>
      <rPr>
        <b/>
        <u/>
        <sz val="10"/>
        <rFont val="Calibri"/>
        <family val="2"/>
        <scheme val="minor"/>
      </rPr>
      <t>CON OPERE</t>
    </r>
    <r>
      <rPr>
        <b/>
        <sz val="10"/>
        <rFont val="Calibri"/>
        <family val="2"/>
        <scheme val="minor"/>
      </rPr>
      <t xml:space="preserve"> CON AUMENTO DI CARICO URBANISTICO - </t>
    </r>
    <r>
      <rPr>
        <b/>
        <sz val="12"/>
        <rFont val="Calibri"/>
        <family val="2"/>
        <scheme val="minor"/>
      </rPr>
      <t>U1</t>
    </r>
    <r>
      <rPr>
        <b/>
        <sz val="10"/>
        <rFont val="Calibri"/>
        <family val="2"/>
        <scheme val="minor"/>
      </rPr>
      <t xml:space="preserve"> (art. 1.3.5 lett. c) - </t>
    </r>
    <r>
      <rPr>
        <b/>
        <sz val="11"/>
        <rFont val="Calibri"/>
        <family val="2"/>
        <scheme val="minor"/>
      </rPr>
      <t>solo per usi Uga, Ugb, Uge di progetto</t>
    </r>
  </si>
  <si>
    <r>
      <t xml:space="preserve">CAMBIO D'USO </t>
    </r>
    <r>
      <rPr>
        <b/>
        <u/>
        <sz val="10"/>
        <rFont val="Calibri"/>
        <family val="2"/>
        <scheme val="minor"/>
      </rPr>
      <t>CON OPERE</t>
    </r>
    <r>
      <rPr>
        <b/>
        <sz val="10"/>
        <rFont val="Calibri"/>
        <family val="2"/>
        <scheme val="minor"/>
      </rPr>
      <t xml:space="preserve"> CON AUMENTO DI CARICO URBANISTICO - </t>
    </r>
    <r>
      <rPr>
        <b/>
        <sz val="12"/>
        <rFont val="Calibri"/>
        <family val="2"/>
        <scheme val="minor"/>
      </rPr>
      <t>U2</t>
    </r>
    <r>
      <rPr>
        <b/>
        <sz val="10"/>
        <rFont val="Calibri"/>
        <family val="2"/>
        <scheme val="minor"/>
      </rPr>
      <t xml:space="preserve"> (art. 1.3.5 lett. c) - </t>
    </r>
    <r>
      <rPr>
        <b/>
        <sz val="11"/>
        <rFont val="Calibri"/>
        <family val="2"/>
        <scheme val="minor"/>
      </rPr>
      <t>solo per usi Uga, Ugb, Uge di progetto</t>
    </r>
  </si>
  <si>
    <r>
      <rPr>
        <b/>
        <sz val="10"/>
        <color theme="1"/>
        <rFont val="Calibri"/>
        <family val="2"/>
        <scheme val="minor"/>
      </rPr>
      <t>RE (-)</t>
    </r>
    <r>
      <rPr>
        <sz val="10"/>
        <color theme="1"/>
        <rFont val="Calibri"/>
        <family val="2"/>
        <scheme val="minor"/>
      </rPr>
      <t xml:space="preserve"> ristrutturazione edilizia senza aumento di CU solo per gli usi </t>
    </r>
    <r>
      <rPr>
        <b/>
        <sz val="10"/>
        <color theme="1"/>
        <rFont val="Calibri"/>
        <family val="2"/>
        <scheme val="minor"/>
      </rPr>
      <t>Uga, Ugb,</t>
    </r>
    <r>
      <rPr>
        <sz val="10"/>
        <color theme="1"/>
        <rFont val="Calibri"/>
        <family val="2"/>
        <scheme val="minor"/>
      </rPr>
      <t xml:space="preserve"> </t>
    </r>
    <r>
      <rPr>
        <b/>
        <sz val="10"/>
        <color theme="1"/>
        <rFont val="Calibri"/>
        <family val="2"/>
        <scheme val="minor"/>
      </rPr>
      <t>Uge</t>
    </r>
  </si>
  <si>
    <t>RE - CU (Uga Ugb Uge)</t>
  </si>
  <si>
    <t>PRODURRE VISURA CATASTALE</t>
  </si>
  <si>
    <t>MONETIZZAZIONE VERDE E ALTRI STANDARD (MVS)</t>
  </si>
  <si>
    <t>Tipologia Superficie</t>
  </si>
  <si>
    <t>Superficie</t>
  </si>
  <si>
    <t>VERDE ATTREZZATO</t>
  </si>
  <si>
    <t>ISTRUZIONE</t>
  </si>
  <si>
    <t>INTERESSE COMUNE</t>
  </si>
  <si>
    <t>CULTO</t>
  </si>
  <si>
    <t>Da reperire o monetizzare</t>
  </si>
  <si>
    <t>E' possibile monetizzare le dotazioni?</t>
  </si>
  <si>
    <t>Verificare con S.O. Conformità</t>
  </si>
  <si>
    <t>MVS</t>
  </si>
  <si>
    <t>MONETIZZAZIONE VERDE E ALTRI STANDARD</t>
  </si>
  <si>
    <t>Pag 6/6</t>
  </si>
  <si>
    <t>Pag 5/6</t>
  </si>
  <si>
    <t>Pag 4/6</t>
  </si>
  <si>
    <t>Pag 3/6</t>
  </si>
  <si>
    <t>Pag 2/6</t>
  </si>
  <si>
    <t>Pag 1/6</t>
  </si>
  <si>
    <t xml:space="preserve">Dotazione [mq] </t>
  </si>
  <si>
    <r>
      <rPr>
        <b/>
        <sz val="10"/>
        <color rgb="FFFF0000"/>
        <rFont val="Calibri"/>
        <family val="2"/>
      </rPr>
      <t>SC</t>
    </r>
    <r>
      <rPr>
        <sz val="10"/>
        <color rgb="FFFF0000"/>
        <rFont val="Calibri"/>
        <family val="2"/>
      </rPr>
      <t xml:space="preserve"> è la superficie complessiva</t>
    </r>
  </si>
  <si>
    <r>
      <rPr>
        <b/>
        <sz val="10"/>
        <color rgb="FFFF0000"/>
        <rFont val="Calibri"/>
        <family val="2"/>
      </rPr>
      <t>SC</t>
    </r>
    <r>
      <rPr>
        <sz val="10"/>
        <color rgb="FFFF0000"/>
        <rFont val="Calibri"/>
        <family val="2"/>
      </rPr>
      <t xml:space="preserve"> è la superficie complessiva </t>
    </r>
  </si>
  <si>
    <r>
      <rPr>
        <b/>
        <sz val="10"/>
        <color theme="1"/>
        <rFont val="Arial"/>
        <family val="2"/>
      </rPr>
      <t xml:space="preserve">ALLEGATO 1D </t>
    </r>
    <r>
      <rPr>
        <b/>
        <i/>
        <sz val="9"/>
        <color rgb="FF808080"/>
        <rFont val="Arial"/>
        <family val="2"/>
      </rPr>
      <t>(se dovuti oneri di urbanizzazione U1/U2 e contributi D/S)</t>
    </r>
  </si>
  <si>
    <r>
      <rPr>
        <b/>
        <sz val="10"/>
        <color theme="1"/>
        <rFont val="Arial"/>
        <family val="2"/>
      </rPr>
      <t xml:space="preserve">ALLEGATO 1F </t>
    </r>
    <r>
      <rPr>
        <b/>
        <i/>
        <sz val="9"/>
        <color rgb="FF808080"/>
        <rFont val="Arial"/>
        <family val="2"/>
      </rPr>
      <t>(obbligatorio in caso di nuova costruzione, incremento di Superficie Lorda SL e/o cambi d'uso o altri interventi che prevedano incremento del carico urbanistico)</t>
    </r>
  </si>
  <si>
    <r>
      <t xml:space="preserve">La mancata presentazione del Modulo CdC, del prospetto di calcolo su Allegato 1C/1Cs, dei pagamenti dovuti al momento di presentazione, </t>
    </r>
    <r>
      <rPr>
        <b/>
        <u/>
        <sz val="10"/>
        <color rgb="FFFF0000"/>
        <rFont val="Arial"/>
        <family val="2"/>
      </rPr>
      <t>comporta l'irricevibilità del titolo edilizio</t>
    </r>
    <r>
      <rPr>
        <b/>
        <sz val="10"/>
        <color rgb="FFFF0000"/>
        <rFont val="Arial"/>
        <family val="2"/>
      </rPr>
      <t>.</t>
    </r>
  </si>
  <si>
    <t>Produrre Allegato 1D e 1E (dimostrazone grafica/analitica superfici)</t>
  </si>
  <si>
    <t>Produrre Allegato 1D e 1E</t>
  </si>
  <si>
    <t>(dimostrazone grafica/analitica superfici SU-SA)</t>
  </si>
  <si>
    <t>Produrre Allegato 1F (dimostrazione grafica superfici)</t>
  </si>
  <si>
    <r>
      <t xml:space="preserve">SC </t>
    </r>
    <r>
      <rPr>
        <sz val="10"/>
        <color rgb="FFFF0000"/>
        <rFont val="Calibri"/>
        <family val="2"/>
      </rPr>
      <t xml:space="preserve">è la superficie complessiva </t>
    </r>
  </si>
  <si>
    <t>https://www.comune.parma.it/pianificazioneterritoriale/PUA---Stato-di-attuazione.aspx</t>
  </si>
  <si>
    <t>Stato attuazione comparti soggetti a PCC da POC e RUE .: Suei - Sportello Unico Edilizia ed Imprese (comune.parma.it)</t>
  </si>
  <si>
    <t>* selezionare Ottimo SOLO se</t>
  </si>
  <si>
    <t xml:space="preserve"> disponibile sulla piattaforma GEOPOI</t>
  </si>
  <si>
    <r>
      <t xml:space="preserve">Tipologia intervento: </t>
    </r>
    <r>
      <rPr>
        <b/>
        <sz val="11"/>
        <rFont val="Calibri"/>
        <family val="2"/>
        <scheme val="minor"/>
      </rPr>
      <t xml:space="preserve">CAMBIO D'USO </t>
    </r>
    <r>
      <rPr>
        <b/>
        <u/>
        <sz val="11"/>
        <rFont val="Calibri"/>
        <family val="2"/>
        <scheme val="minor"/>
      </rPr>
      <t>SENZA OPERE</t>
    </r>
    <r>
      <rPr>
        <b/>
        <u/>
        <sz val="11"/>
        <color rgb="FFFF0000"/>
        <rFont val="Calibri"/>
        <family val="2"/>
        <scheme val="minor"/>
      </rPr>
      <t xml:space="preserve"> *</t>
    </r>
    <r>
      <rPr>
        <b/>
        <sz val="11"/>
        <rFont val="Calibri"/>
        <family val="2"/>
        <scheme val="minor"/>
      </rPr>
      <t xml:space="preserve"> CON INCREMENTO DI CARICO URBANISTICO</t>
    </r>
  </si>
  <si>
    <r>
      <t xml:space="preserve">* In caso di </t>
    </r>
    <r>
      <rPr>
        <b/>
        <u/>
        <sz val="10"/>
        <color rgb="FFFF0000"/>
        <rFont val="Calibri"/>
        <family val="2"/>
        <scheme val="minor"/>
      </rPr>
      <t>cambio d'uso con opere in aumento di carico urbanistico</t>
    </r>
  </si>
  <si>
    <t>la QCC non può mai essere inferiore a quella calcolata senza opere.</t>
  </si>
  <si>
    <r>
      <t xml:space="preserve">Modulo CdC "Dati obbligatori per la verifica del Contributo di Costruzione" </t>
    </r>
    <r>
      <rPr>
        <b/>
        <sz val="10"/>
        <color rgb="FFFF0000"/>
        <rFont val="Arial"/>
        <family val="2"/>
      </rPr>
      <t>aggiornato</t>
    </r>
    <r>
      <rPr>
        <sz val="10"/>
        <color theme="1"/>
        <rFont val="Arial"/>
        <family val="2"/>
      </rPr>
      <t xml:space="preserve"> </t>
    </r>
    <r>
      <rPr>
        <b/>
        <i/>
        <sz val="9"/>
        <color rgb="FF808080"/>
        <rFont val="Arial"/>
        <family val="2"/>
      </rPr>
      <t>(sempre obbligatorio)</t>
    </r>
  </si>
  <si>
    <r>
      <rPr>
        <b/>
        <sz val="9"/>
        <color theme="1"/>
        <rFont val="Arial"/>
        <family val="2"/>
      </rPr>
      <t>Planimetrie</t>
    </r>
    <r>
      <rPr>
        <sz val="9"/>
        <color theme="1"/>
        <rFont val="Arial"/>
        <family val="2"/>
      </rPr>
      <t xml:space="preserve"> con la rappresentazione a mezzo di apposite campiture e quantificazione della </t>
    </r>
    <r>
      <rPr>
        <b/>
        <sz val="9"/>
        <color theme="1"/>
        <rFont val="Arial"/>
        <family val="2"/>
      </rPr>
      <t>Superficie Lorda (SL)</t>
    </r>
    <r>
      <rPr>
        <sz val="9"/>
        <color theme="1"/>
        <rFont val="Arial"/>
        <family val="2"/>
      </rPr>
      <t xml:space="preserve"> di progetto (per nuova costruzione) o in incremento (quest’ultima da calcolare eventualmente per differenza tra stato di progetto e stato di fatto solo in caso di ristrutturazione edilizia) </t>
    </r>
    <r>
      <rPr>
        <b/>
        <sz val="9"/>
        <color theme="1"/>
        <rFont val="Arial"/>
        <family val="2"/>
      </rPr>
      <t>sulla quale determinare le dotazioni territoriali da reperire</t>
    </r>
    <r>
      <rPr>
        <sz val="9"/>
        <color theme="1"/>
        <rFont val="Arial"/>
        <family val="2"/>
      </rPr>
      <t xml:space="preserve">, </t>
    </r>
    <r>
      <rPr>
        <b/>
        <sz val="9"/>
        <color theme="1"/>
        <rFont val="Arial"/>
        <family val="2"/>
      </rPr>
      <t>attraverso la realizzazione e cessione oppure</t>
    </r>
    <r>
      <rPr>
        <sz val="9"/>
        <color theme="1"/>
        <rFont val="Arial"/>
        <family val="2"/>
      </rPr>
      <t xml:space="preserve">, se consentita da RUE (art. 2.4.5), </t>
    </r>
    <r>
      <rPr>
        <b/>
        <sz val="9"/>
        <color theme="1"/>
        <rFont val="Arial"/>
        <family val="2"/>
      </rPr>
      <t>attraverso la monetizzazione.</t>
    </r>
  </si>
  <si>
    <t>Standard*</t>
  </si>
  <si>
    <t>*a titolo esemplificativo uso Uf in PCC-PUA</t>
  </si>
  <si>
    <t>GUIDA PER IL CALCOLO DEGLI ONERI U1 e U2</t>
  </si>
  <si>
    <t>GUIDA PER IL CALCOLO DEI CONTRIBUTI D e S</t>
  </si>
  <si>
    <t>GUIDA PER IL CALCOLO DI QCC</t>
  </si>
  <si>
    <t>FAQ CONTRIBUTO DI COSTRUZIONE, OBLAZIONE, TITOLO EDILIZIO - CON ESEMPI</t>
  </si>
  <si>
    <t>ELENCO ALLEGATI OBBLIGATORI DA PRODURRE PER L'AUTOCALCOLO</t>
  </si>
  <si>
    <t>MODULO CDC - DATI OBBLIGATORI PER LA VERIFICA DELL'AUTOCALCOLO (docx)</t>
  </si>
  <si>
    <t>MODULO CDC - DATI OBBLIGATORI PER LA VERIFICA DELL'AUTOCALCOLO (pdf)</t>
  </si>
  <si>
    <t>Produrre Allegato 1D (dimostrazione grafica/analitica superfici)</t>
  </si>
  <si>
    <r>
      <t xml:space="preserve">ALLEGATO 1C in pdf e </t>
    </r>
    <r>
      <rPr>
        <b/>
        <sz val="10"/>
        <color rgb="FFFF0000"/>
        <rFont val="Arial"/>
        <family val="2"/>
      </rPr>
      <t>xlsx</t>
    </r>
    <r>
      <rPr>
        <b/>
        <sz val="10"/>
        <color theme="1"/>
        <rFont val="Arial"/>
        <family val="2"/>
      </rPr>
      <t xml:space="preserve"> </t>
    </r>
    <r>
      <rPr>
        <b/>
        <i/>
        <sz val="9"/>
        <color rgb="FF808080"/>
        <rFont val="Arial"/>
        <family val="2"/>
      </rPr>
      <t>(sempre obbligatorio per SCIA e PdC onerosi)</t>
    </r>
  </si>
  <si>
    <r>
      <t xml:space="preserve">ALLEGATO 1Cs in pdf e </t>
    </r>
    <r>
      <rPr>
        <b/>
        <sz val="10"/>
        <color rgb="FFFF0000"/>
        <rFont val="Arial"/>
        <family val="2"/>
      </rPr>
      <t>xlsx</t>
    </r>
    <r>
      <rPr>
        <b/>
        <sz val="10"/>
        <color theme="1"/>
        <rFont val="Arial"/>
        <family val="2"/>
      </rPr>
      <t xml:space="preserve"> </t>
    </r>
    <r>
      <rPr>
        <b/>
        <i/>
        <sz val="9"/>
        <color rgb="FF808080"/>
        <rFont val="Arial"/>
        <family val="2"/>
      </rPr>
      <t>(sempre obbligatorio per SCIA in Sanatoria e PdC in Sanatoria)</t>
    </r>
  </si>
  <si>
    <r>
      <t xml:space="preserve">SCHEDE QCC utilizzate nel calcolo </t>
    </r>
    <r>
      <rPr>
        <b/>
        <i/>
        <sz val="9"/>
        <color rgb="FF808080"/>
        <rFont val="Arial"/>
        <family val="2"/>
      </rPr>
      <t>(obbligatorio se dovuta la QCC)</t>
    </r>
  </si>
  <si>
    <r>
      <t xml:space="preserve">ESTRATTO DEI VALORI OMI reperiti su GEOPOI/AdE </t>
    </r>
    <r>
      <rPr>
        <b/>
        <i/>
        <sz val="9"/>
        <color rgb="FF808080"/>
        <rFont val="Arial"/>
        <family val="2"/>
      </rPr>
      <t>(obbligatorio se dovuta la QCC)</t>
    </r>
  </si>
  <si>
    <t>ALLEGATI OBBLIGATORI PER IL CALCOLO E LA VERIFICA DEL CDC, OBLAZIONE, MONETIZZAZIONE.</t>
  </si>
  <si>
    <r>
      <t>ALLEGATO 1A - Stralcio Tav. CTP 3 del PSC con individuazione dell'immobile oggetto d'intervento</t>
    </r>
    <r>
      <rPr>
        <sz val="10"/>
        <color theme="1"/>
        <rFont val="Arial"/>
        <family val="2"/>
      </rPr>
      <t xml:space="preserve"> </t>
    </r>
    <r>
      <rPr>
        <b/>
        <i/>
        <sz val="9"/>
        <color rgb="FF808080"/>
        <rFont val="Arial"/>
        <family val="2"/>
      </rPr>
      <t>(sempre obbligatorio)</t>
    </r>
  </si>
  <si>
    <r>
      <t xml:space="preserve">ALLEGATO 1B - Visura catastale dell'immobile esistente </t>
    </r>
    <r>
      <rPr>
        <b/>
        <i/>
        <sz val="9"/>
        <color rgb="FF808080"/>
        <rFont val="Arial"/>
        <family val="2"/>
      </rPr>
      <t>(obbligatorio solo per interventi su edifici esistenti)</t>
    </r>
  </si>
  <si>
    <r>
      <rPr>
        <b/>
        <sz val="9"/>
        <rFont val="Arial"/>
        <family val="2"/>
      </rPr>
      <t>Prospetto di Calcolo</t>
    </r>
    <r>
      <rPr>
        <sz val="9"/>
        <rFont val="Arial"/>
        <family val="2"/>
      </rPr>
      <t xml:space="preserve"> del Contributo di Costruzione (U1-U2-QCC-D-S) e monetizzazione delle dotazioni territoriali/standard pubblici (MSP) debitamente compilato, </t>
    </r>
    <r>
      <rPr>
        <b/>
        <sz val="9"/>
        <color rgb="FFFF0000"/>
        <rFont val="Arial"/>
        <family val="2"/>
      </rPr>
      <t>da produrre</t>
    </r>
    <r>
      <rPr>
        <sz val="9"/>
        <rFont val="Arial"/>
        <family val="2"/>
      </rPr>
      <t xml:space="preserve"> </t>
    </r>
    <r>
      <rPr>
        <b/>
        <sz val="9"/>
        <color rgb="FFFF0000"/>
        <rFont val="Arial"/>
        <family val="2"/>
      </rPr>
      <t>in formato excel (xlsx) e pdf.</t>
    </r>
    <r>
      <rPr>
        <sz val="9"/>
        <rFont val="Arial"/>
        <family val="2"/>
      </rPr>
      <t xml:space="preserve">
</t>
    </r>
    <r>
      <rPr>
        <b/>
        <sz val="9"/>
        <rFont val="Arial"/>
        <family val="2"/>
      </rPr>
      <t>Occorre sempre utilizzare la versione corretta (in costante aggiornamento)</t>
    </r>
    <r>
      <rPr>
        <sz val="9"/>
        <rFont val="Arial"/>
        <family val="2"/>
      </rPr>
      <t xml:space="preserve"> </t>
    </r>
    <r>
      <rPr>
        <b/>
        <sz val="9"/>
        <rFont val="Arial"/>
        <family val="2"/>
      </rPr>
      <t>del file excel Allegato 1C</t>
    </r>
    <r>
      <rPr>
        <sz val="9"/>
        <rFont val="Arial"/>
        <family val="2"/>
      </rPr>
      <t xml:space="preserve"> pubblicata sul sito SUEI del Comune di Parma nella sezione </t>
    </r>
    <r>
      <rPr>
        <i/>
        <sz val="9"/>
        <rFont val="Arial"/>
        <family val="2"/>
      </rPr>
      <t>“Oneri e Diritti – Programma di calcolo”.</t>
    </r>
    <r>
      <rPr>
        <sz val="9"/>
        <rFont val="Arial"/>
        <family val="2"/>
      </rPr>
      <t xml:space="preserve">
</t>
    </r>
  </si>
  <si>
    <r>
      <rPr>
        <b/>
        <sz val="9"/>
        <rFont val="Arial"/>
        <family val="2"/>
      </rPr>
      <t>Prospetto di Calcolo</t>
    </r>
    <r>
      <rPr>
        <sz val="9"/>
        <rFont val="Arial"/>
        <family val="2"/>
      </rPr>
      <t xml:space="preserve"> dell’Oblazione e monetizzazione delle dotazioni territoriali/standard pubblici (MSP) debitamente compilato, </t>
    </r>
    <r>
      <rPr>
        <b/>
        <sz val="9"/>
        <color rgb="FFFF0000"/>
        <rFont val="Arial"/>
        <family val="2"/>
      </rPr>
      <t>da produrre in formato excel (xlsx) e pdf.</t>
    </r>
    <r>
      <rPr>
        <sz val="9"/>
        <rFont val="Arial"/>
        <family val="2"/>
      </rPr>
      <t xml:space="preserve">
</t>
    </r>
    <r>
      <rPr>
        <b/>
        <sz val="9"/>
        <rFont val="Arial"/>
        <family val="2"/>
      </rPr>
      <t>Occorre sempre utilizzare la versione corretta (in costante aggiornamento) del file excel Allegato 1Cs</t>
    </r>
    <r>
      <rPr>
        <sz val="9"/>
        <rFont val="Arial"/>
        <family val="2"/>
      </rPr>
      <t xml:space="preserve"> pubblicata sul sito SUEI del Comune di Parma nella sezione </t>
    </r>
    <r>
      <rPr>
        <i/>
        <sz val="9"/>
        <rFont val="Arial"/>
        <family val="2"/>
      </rPr>
      <t>“Oneri e Diritti – Programma di calcolo”.</t>
    </r>
    <r>
      <rPr>
        <sz val="9"/>
        <rFont val="Arial"/>
        <family val="2"/>
      </rPr>
      <t xml:space="preserve">
</t>
    </r>
  </si>
  <si>
    <t>Ciascuna integrazione degli elaborati che preveda la modifica delle superfici (SL-SU-SA) comporta l’aggiornamento obbligatorio, con integrazione volontaria, della documentazione relativa all’autocalcolo dei contributi dovuti (prospetto di calcolo, elaborati superfici, modulo CdC ecc..).</t>
  </si>
  <si>
    <r>
      <t>IL PROSPETTO DI CALCOLO DEVE ESSERE ALLEGATO AL TITOLO EDILIZIO IN FORMATO PDF COMPLETO DELLE SCHEDE QCC E</t>
    </r>
    <r>
      <rPr>
        <b/>
        <i/>
        <u/>
        <sz val="12"/>
        <color rgb="FFFFFF00"/>
        <rFont val="Calibri"/>
        <family val="2"/>
        <scheme val="minor"/>
      </rPr>
      <t xml:space="preserve"> ANCHE IN FORMATO XLSX EDITABILE</t>
    </r>
  </si>
  <si>
    <r>
      <t xml:space="preserve">FILE EXCEL AGGIORNATI - </t>
    </r>
    <r>
      <rPr>
        <b/>
        <sz val="14"/>
        <color rgb="FFFF0000"/>
        <rFont val="Calibri"/>
        <family val="2"/>
        <scheme val="minor"/>
      </rPr>
      <t>clicca qui</t>
    </r>
    <r>
      <rPr>
        <b/>
        <sz val="14"/>
        <color rgb="FF002060"/>
        <rFont val="Calibri"/>
        <family val="2"/>
        <scheme val="minor"/>
      </rPr>
      <t xml:space="preserve"> per accedere alla pagina SUEI e scaricare i file</t>
    </r>
  </si>
  <si>
    <r>
      <rPr>
        <b/>
        <i/>
        <sz val="11"/>
        <color rgb="FF002060"/>
        <rFont val="Calibri"/>
        <family val="2"/>
        <scheme val="minor"/>
      </rPr>
      <t>PUA, SCHEDE NORMA</t>
    </r>
    <r>
      <rPr>
        <b/>
        <i/>
        <sz val="11"/>
        <rFont val="Calibri"/>
        <family val="2"/>
        <scheme val="minor"/>
      </rPr>
      <t xml:space="preserve"> </t>
    </r>
    <r>
      <rPr>
        <b/>
        <i/>
        <sz val="11"/>
        <color rgb="FFFF0000"/>
        <rFont val="Calibri"/>
        <family val="2"/>
        <scheme val="minor"/>
      </rPr>
      <t>(data di inizio validità/data di scadenza)</t>
    </r>
    <r>
      <rPr>
        <b/>
        <i/>
        <sz val="11"/>
        <rFont val="Calibri"/>
        <family val="2"/>
        <scheme val="minor"/>
      </rPr>
      <t xml:space="preserve"> - </t>
    </r>
    <r>
      <rPr>
        <b/>
        <i/>
        <sz val="11"/>
        <color rgb="FF002060"/>
        <rFont val="Calibri"/>
        <family val="2"/>
        <scheme val="minor"/>
      </rPr>
      <t>clicca sul link per scaricare il file dello stato di attuazione</t>
    </r>
  </si>
  <si>
    <r>
      <rPr>
        <b/>
        <i/>
        <sz val="11"/>
        <color rgb="FF002060"/>
        <rFont val="Calibri"/>
        <family val="2"/>
        <scheme val="minor"/>
      </rPr>
      <t>PCC da POC e da RUE</t>
    </r>
    <r>
      <rPr>
        <b/>
        <i/>
        <sz val="11"/>
        <color theme="1"/>
        <rFont val="Calibri"/>
        <family val="2"/>
        <scheme val="minor"/>
      </rPr>
      <t xml:space="preserve"> </t>
    </r>
    <r>
      <rPr>
        <b/>
        <i/>
        <sz val="11"/>
        <color rgb="FFFF0000"/>
        <rFont val="Calibri"/>
        <family val="2"/>
        <scheme val="minor"/>
      </rPr>
      <t>(data convenzione/data di scadenza)</t>
    </r>
    <r>
      <rPr>
        <b/>
        <i/>
        <sz val="11"/>
        <color theme="1"/>
        <rFont val="Calibri"/>
        <family val="2"/>
        <scheme val="minor"/>
      </rPr>
      <t xml:space="preserve"> </t>
    </r>
    <r>
      <rPr>
        <b/>
        <i/>
        <sz val="11"/>
        <color rgb="FF002060"/>
        <rFont val="Calibri"/>
        <family val="2"/>
        <scheme val="minor"/>
      </rPr>
      <t>- clicca sul link per scaricare i file dello stato di attuazione</t>
    </r>
  </si>
  <si>
    <t>ATTENZIONE: nella SA occorre considerare anche le superfici accessorie che non rientrano nelle limitazioni da RUE (es: balconi, portici ecc.. Vedasi DTU)</t>
  </si>
  <si>
    <t>TIPOLOGIA EDILIZIA</t>
  </si>
  <si>
    <r>
      <t xml:space="preserve">ALLEGATO 1E </t>
    </r>
    <r>
      <rPr>
        <b/>
        <i/>
        <sz val="9"/>
        <color rgb="FF808080"/>
        <rFont val="Arial"/>
        <family val="2"/>
      </rPr>
      <t>(se dovuti oneri di urbanizzazione e/o la Quota sul Costo di Costruzione QCC)</t>
    </r>
  </si>
  <si>
    <r>
      <rPr>
        <b/>
        <sz val="9"/>
        <rFont val="Arial"/>
        <family val="2"/>
      </rPr>
      <t>Planimetrie</t>
    </r>
    <r>
      <rPr>
        <sz val="9"/>
        <rFont val="Arial"/>
        <family val="2"/>
      </rPr>
      <t xml:space="preserve"> con la quantificazione della </t>
    </r>
    <r>
      <rPr>
        <b/>
        <sz val="9"/>
        <rFont val="Arial"/>
        <family val="2"/>
      </rPr>
      <t>Superficie (SU, SL, Vu/6, AI, a seconda dei casi)</t>
    </r>
    <r>
      <rPr>
        <sz val="9"/>
        <rFont val="Arial"/>
        <family val="2"/>
      </rPr>
      <t xml:space="preserve"> sulla quale applicare gli oneri di urbanizzazione e, solo per la funzione produttiva e rurale svolta da non avente titolo, anche i contributi D e S. In particolare occorre produrre </t>
    </r>
    <r>
      <rPr>
        <b/>
        <sz val="9"/>
        <rFont val="Arial"/>
        <family val="2"/>
      </rPr>
      <t>planimetrie di progetto con la campitura dei locali interessati, nei quali sia leggibile la destinazione d'uso, la superficie, l'altezza interna</t>
    </r>
    <r>
      <rPr>
        <sz val="9"/>
        <rFont val="Arial"/>
        <family val="2"/>
      </rPr>
      <t xml:space="preserve">. A margine si dovrà riportare una </t>
    </r>
    <r>
      <rPr>
        <b/>
        <sz val="9"/>
        <rFont val="Arial"/>
        <family val="2"/>
      </rPr>
      <t>tabella di riepilogo con la sommatoria delle superfici dei singoli locali ed il totale calcolato</t>
    </r>
    <r>
      <rPr>
        <sz val="9"/>
        <rFont val="Arial"/>
        <family val="2"/>
      </rPr>
      <t>. Nel caso di Superfici Lorde occorre scomporre e quotare le aree risultanti. Nel caso dei volumi occorre produrre elaborati tridimensionali quotati.</t>
    </r>
  </si>
  <si>
    <r>
      <rPr>
        <b/>
        <sz val="9"/>
        <rFont val="Arial"/>
        <family val="2"/>
      </rPr>
      <t>Planimetrie</t>
    </r>
    <r>
      <rPr>
        <sz val="9"/>
        <rFont val="Arial"/>
        <family val="2"/>
      </rPr>
      <t xml:space="preserve"> con la quantificazione della </t>
    </r>
    <r>
      <rPr>
        <b/>
        <sz val="9"/>
        <rFont val="Arial"/>
        <family val="2"/>
      </rPr>
      <t>Superficie Accessoria (SA)</t>
    </r>
    <r>
      <rPr>
        <sz val="9"/>
        <rFont val="Arial"/>
        <family val="2"/>
      </rPr>
      <t xml:space="preserve"> per il calcolo della Superficie Complessiva (SC) e quindi del Costo di Costruzione (QCC). In particolare occorre produrre </t>
    </r>
    <r>
      <rPr>
        <b/>
        <sz val="9"/>
        <rFont val="Arial"/>
        <family val="2"/>
      </rPr>
      <t>planimetrie di progetto con la campitura degli spazi/locali interessati, nei quali sia leggibile la destinazione d'uso, la superficie, l'altezza interna</t>
    </r>
    <r>
      <rPr>
        <sz val="9"/>
        <rFont val="Arial"/>
        <family val="2"/>
      </rPr>
      <t xml:space="preserve">. A margine si dovrà riportare una </t>
    </r>
    <r>
      <rPr>
        <b/>
        <sz val="9"/>
        <rFont val="Arial"/>
        <family val="2"/>
      </rPr>
      <t>tabella di riepilogo con la sommatoria delle superfici dei singoli spazi/locali ed il totale calcolato</t>
    </r>
    <r>
      <rPr>
        <sz val="9"/>
        <rFont val="Arial"/>
        <family val="2"/>
      </rPr>
      <t xml:space="preserve">. </t>
    </r>
    <r>
      <rPr>
        <b/>
        <sz val="9"/>
        <color rgb="FFFF0000"/>
        <rFont val="Arial"/>
        <family val="2"/>
      </rPr>
      <t>ATTENZIONE: la SA concorrente alla determinazione della Quota sul Costo di Costruzione non deve essere confusa con la SA di cui alle verifiche da RUE:</t>
    </r>
    <r>
      <rPr>
        <sz val="9"/>
        <color rgb="FFFF0000"/>
        <rFont val="Arial"/>
        <family val="2"/>
      </rPr>
      <t xml:space="preserve"> </t>
    </r>
    <r>
      <rPr>
        <b/>
        <sz val="9"/>
        <color rgb="FFFF0000"/>
        <rFont val="Arial"/>
        <family val="2"/>
      </rPr>
      <t>Sono comprese in SA anche le superfici accessorie che non rientrano nelle limitazioni imposte da RUE (es: balconi, portici ecc.. vesadi DTU).</t>
    </r>
  </si>
  <si>
    <t>1. Varianti in corso d'opera (non essenziali) a vecchi titoli edilizi presentati prima del 01/10/2019 con disciplina oneri pre-vigente</t>
  </si>
  <si>
    <r>
      <t xml:space="preserve">2. Titoli edilizi presentati nell'ambito di </t>
    </r>
    <r>
      <rPr>
        <b/>
        <i/>
        <u/>
        <sz val="11"/>
        <color rgb="FF002060"/>
        <rFont val="Calibri"/>
        <family val="2"/>
        <scheme val="minor"/>
      </rPr>
      <t>STRUMENTI ATTUATIVI</t>
    </r>
    <r>
      <rPr>
        <b/>
        <i/>
        <sz val="11"/>
        <color rgb="FF002060"/>
        <rFont val="Calibri"/>
        <family val="2"/>
        <scheme val="minor"/>
      </rPr>
      <t xml:space="preserve"> (PUA, SCHEDE NORMA, PCC..) </t>
    </r>
    <r>
      <rPr>
        <b/>
        <i/>
        <u/>
        <sz val="11"/>
        <color rgb="FF002060"/>
        <rFont val="Calibri"/>
        <family val="2"/>
        <scheme val="minor"/>
      </rPr>
      <t>SCADUTI *</t>
    </r>
  </si>
  <si>
    <r>
      <t xml:space="preserve">2. Titoli edilizi presentati nell'ambito di </t>
    </r>
    <r>
      <rPr>
        <b/>
        <i/>
        <u/>
        <sz val="11"/>
        <color rgb="FF002060"/>
        <rFont val="Calibri"/>
        <family val="2"/>
        <scheme val="minor"/>
      </rPr>
      <t>STRUMENTI ATTUATIVI</t>
    </r>
    <r>
      <rPr>
        <b/>
        <i/>
        <sz val="11"/>
        <color rgb="FF002060"/>
        <rFont val="Calibri"/>
        <family val="2"/>
        <scheme val="minor"/>
      </rPr>
      <t xml:space="preserve"> (PUA, SCHEDE NORMA, PCC..) </t>
    </r>
    <r>
      <rPr>
        <b/>
        <i/>
        <u/>
        <sz val="11"/>
        <color rgb="FF002060"/>
        <rFont val="Calibri"/>
        <family val="2"/>
        <scheme val="minor"/>
      </rPr>
      <t>APPROVATI E CONVENZIONATI PRIMA DEL 01/10/2019 E IN CORSO DI VALIDITA'</t>
    </r>
  </si>
  <si>
    <r>
      <rPr>
        <b/>
        <i/>
        <u/>
        <sz val="11"/>
        <color rgb="FF002060"/>
        <rFont val="Calibri"/>
        <family val="2"/>
        <scheme val="minor"/>
      </rPr>
      <t>Solo ed esclusivamente</t>
    </r>
    <r>
      <rPr>
        <b/>
        <i/>
        <sz val="11"/>
        <color rgb="FF002060"/>
        <rFont val="Calibri"/>
        <family val="2"/>
        <scheme val="minor"/>
      </rPr>
      <t xml:space="preserve"> per </t>
    </r>
    <r>
      <rPr>
        <b/>
        <i/>
        <u/>
        <sz val="11"/>
        <color rgb="FF002060"/>
        <rFont val="Calibri"/>
        <family val="2"/>
        <scheme val="minor"/>
      </rPr>
      <t>Varianti in corso d'opera</t>
    </r>
    <r>
      <rPr>
        <b/>
        <i/>
        <sz val="11"/>
        <color rgb="FF002060"/>
        <rFont val="Calibri"/>
        <family val="2"/>
        <scheme val="minor"/>
      </rPr>
      <t xml:space="preserve"> (non essenziali) </t>
    </r>
    <r>
      <rPr>
        <b/>
        <i/>
        <u/>
        <sz val="11"/>
        <color rgb="FF002060"/>
        <rFont val="Calibri"/>
        <family val="2"/>
        <scheme val="minor"/>
      </rPr>
      <t>a titoli edilizi per i quali era stata adottata una precedente versione del prospetto di calcolo</t>
    </r>
  </si>
  <si>
    <t>Esempio: PdC del 2022 rilasciato con calcolo oneri Allegato 1C Versione 1.0 o precedenti, la sua variante in corso d'opera (non essenziale) nella quale siano modificate le superfici, deve contenere un autocalcolo svolto con la stessa Versione del prospetto di calcolo, quindi Allegato 1C Versione 1.0</t>
  </si>
  <si>
    <t>NC progetto - NC esistente</t>
  </si>
  <si>
    <r>
      <t xml:space="preserve">(NC progetto - NC esistente) + REnoCU </t>
    </r>
    <r>
      <rPr>
        <b/>
        <sz val="14"/>
        <color rgb="FFFF0000"/>
        <rFont val="Calibri"/>
        <family val="2"/>
        <scheme val="minor"/>
      </rPr>
      <t>≤ RE+</t>
    </r>
  </si>
  <si>
    <t>A</t>
  </si>
  <si>
    <t xml:space="preserve">(NC x o x Pc x 1000) / SC    = </t>
  </si>
  <si>
    <t>o</t>
  </si>
  <si>
    <t>Numero delle camere della struttura alberghiera</t>
  </si>
  <si>
    <t>Superficie Complessiva (SC=SU+0,6*SA) della struttura alberghiera (da dimostrare SU e SA con appositi elaborati)</t>
  </si>
  <si>
    <t>Note:</t>
  </si>
  <si>
    <t>Pc (€)</t>
  </si>
  <si>
    <t>SC (mq)</t>
  </si>
  <si>
    <t>http://www.trademarkitalia.com/index.cfm</t>
  </si>
  <si>
    <t>Dati ed elaborazioni periodiche — Statistica (regione.emilia-romagna.it)</t>
  </si>
  <si>
    <t>Tasso di occupazione media Comunale fornito dal Servizio di Statistica Regionale *</t>
  </si>
  <si>
    <r>
      <t xml:space="preserve">Questo è il </t>
    </r>
    <r>
      <rPr>
        <b/>
        <i/>
        <sz val="10"/>
        <color rgb="FFFF0000"/>
        <rFont val="Calibri"/>
        <family val="2"/>
        <scheme val="minor"/>
      </rPr>
      <t>valore OMI</t>
    </r>
    <r>
      <rPr>
        <b/>
        <sz val="10"/>
        <color rgb="FFFF0000"/>
        <rFont val="Calibri"/>
        <family val="2"/>
        <scheme val="minor"/>
      </rPr>
      <t xml:space="preserve"> da inserire nella tabella sovrastante, nelle caselle MIN e MAX allo </t>
    </r>
    <r>
      <rPr>
        <b/>
        <i/>
        <sz val="10"/>
        <color rgb="FFFF0000"/>
        <rFont val="Calibri"/>
        <family val="2"/>
        <scheme val="minor"/>
      </rPr>
      <t>stato conservativo</t>
    </r>
    <r>
      <rPr>
        <b/>
        <sz val="10"/>
        <color rgb="FFFF0000"/>
        <rFont val="Calibri"/>
        <family val="2"/>
        <scheme val="minor"/>
      </rPr>
      <t xml:space="preserve"> OTTIMO. La </t>
    </r>
    <r>
      <rPr>
        <b/>
        <i/>
        <sz val="10"/>
        <color rgb="FFFF0000"/>
        <rFont val="Calibri"/>
        <family val="2"/>
        <scheme val="minor"/>
      </rPr>
      <t>funzione (Uso)</t>
    </r>
    <r>
      <rPr>
        <b/>
        <sz val="10"/>
        <color rgb="FFFF0000"/>
        <rFont val="Calibri"/>
        <family val="2"/>
        <scheme val="minor"/>
      </rPr>
      <t xml:space="preserve"> deve essere ripetuta e quindi selezionata uguale sia per la funzione presente che per quella di progetto.</t>
    </r>
  </si>
  <si>
    <r>
      <rPr>
        <b/>
        <sz val="10"/>
        <rFont val="Calibri"/>
        <family val="2"/>
      </rPr>
      <t>% riduzione:</t>
    </r>
    <r>
      <rPr>
        <sz val="10"/>
        <rFont val="Calibri"/>
        <family val="2"/>
      </rPr>
      <t xml:space="preserve"> scomputo fisso del </t>
    </r>
    <r>
      <rPr>
        <b/>
        <sz val="10"/>
        <rFont val="Calibri"/>
        <family val="2"/>
      </rPr>
      <t xml:space="preserve">35% </t>
    </r>
    <r>
      <rPr>
        <sz val="10"/>
        <rFont val="Calibri"/>
        <family val="2"/>
      </rPr>
      <t>per intervento</t>
    </r>
    <r>
      <rPr>
        <b/>
        <sz val="10"/>
        <rFont val="Calibri"/>
        <family val="2"/>
      </rPr>
      <t xml:space="preserve"> "RIGENERATIVO" </t>
    </r>
    <r>
      <rPr>
        <sz val="10"/>
        <rFont val="Calibri"/>
        <family val="2"/>
      </rPr>
      <t xml:space="preserve">da attuarsi </t>
    </r>
    <r>
      <rPr>
        <b/>
        <sz val="10"/>
        <rFont val="Calibri"/>
        <family val="2"/>
      </rPr>
      <t>all’interno del T.U.</t>
    </r>
    <r>
      <rPr>
        <sz val="10"/>
        <rFont val="Calibri"/>
        <family val="2"/>
      </rPr>
      <t xml:space="preserve"> </t>
    </r>
    <r>
      <rPr>
        <b/>
        <sz val="10"/>
        <rFont val="Calibri"/>
        <family val="2"/>
      </rPr>
      <t>territorio urbanizzato</t>
    </r>
    <r>
      <rPr>
        <sz val="10"/>
        <rFont val="Calibri"/>
        <family val="2"/>
      </rPr>
      <t xml:space="preserve"> (la delimitazione del </t>
    </r>
    <r>
      <rPr>
        <b/>
        <sz val="10"/>
        <rFont val="Calibri"/>
        <family val="2"/>
      </rPr>
      <t>T.U.</t>
    </r>
    <r>
      <rPr>
        <sz val="10"/>
        <rFont val="Calibri"/>
        <family val="2"/>
      </rPr>
      <t xml:space="preserve"> è consultabile sul </t>
    </r>
    <r>
      <rPr>
        <b/>
        <sz val="10"/>
        <rFont val="Calibri"/>
        <family val="2"/>
      </rPr>
      <t>RUE interattivo</t>
    </r>
    <r>
      <rPr>
        <sz val="10"/>
        <rFont val="Calibri"/>
        <family val="2"/>
      </rPr>
      <t xml:space="preserve"> o alla </t>
    </r>
    <r>
      <rPr>
        <b/>
        <sz val="10"/>
        <rFont val="Calibri"/>
        <family val="2"/>
      </rPr>
      <t>Tav. CTP 3 del PSC e corrisponde alle aree di colore rosso).</t>
    </r>
    <r>
      <rPr>
        <sz val="10"/>
        <rFont val="Calibri"/>
        <family val="2"/>
      </rPr>
      <t xml:space="preserve"> Vedasi Guida QCC e FAQ.</t>
    </r>
  </si>
  <si>
    <r>
      <t xml:space="preserve">% riduzione: </t>
    </r>
    <r>
      <rPr>
        <sz val="10"/>
        <rFont val="Calibri"/>
        <family val="2"/>
      </rPr>
      <t xml:space="preserve">scomputo fisso del </t>
    </r>
    <r>
      <rPr>
        <b/>
        <sz val="10"/>
        <rFont val="Calibri"/>
        <family val="2"/>
      </rPr>
      <t>35%</t>
    </r>
    <r>
      <rPr>
        <sz val="10"/>
        <rFont val="Calibri"/>
        <family val="2"/>
      </rPr>
      <t xml:space="preserve"> per intervento </t>
    </r>
    <r>
      <rPr>
        <b/>
        <sz val="10"/>
        <rFont val="Calibri"/>
        <family val="2"/>
      </rPr>
      <t>"RIGENERATIVO"</t>
    </r>
    <r>
      <rPr>
        <sz val="10"/>
        <rFont val="Calibri"/>
        <family val="2"/>
      </rPr>
      <t xml:space="preserve"> da attuarsi </t>
    </r>
    <r>
      <rPr>
        <b/>
        <sz val="10"/>
        <rFont val="Calibri"/>
        <family val="2"/>
      </rPr>
      <t>all'interno del T.U. territorio urbanizzato</t>
    </r>
    <r>
      <rPr>
        <sz val="10"/>
        <rFont val="Calibri"/>
        <family val="2"/>
      </rPr>
      <t xml:space="preserve"> (il T.U. è consultabile sul </t>
    </r>
    <r>
      <rPr>
        <b/>
        <sz val="10"/>
        <rFont val="Calibri"/>
        <family val="2"/>
      </rPr>
      <t>RUE interattivo</t>
    </r>
    <r>
      <rPr>
        <sz val="10"/>
        <rFont val="Calibri"/>
        <family val="2"/>
      </rPr>
      <t xml:space="preserve"> o alla </t>
    </r>
    <r>
      <rPr>
        <b/>
        <sz val="10"/>
        <rFont val="Calibri"/>
        <family val="2"/>
      </rPr>
      <t>Tav. CTP 3 del PSC e corrisponde alle aree di colore rosso).</t>
    </r>
    <r>
      <rPr>
        <sz val="10"/>
        <rFont val="Calibri"/>
        <family val="2"/>
      </rPr>
      <t xml:space="preserve"> Vedasi Guida QCC e FAQ.</t>
    </r>
  </si>
  <si>
    <r>
      <rPr>
        <b/>
        <sz val="10"/>
        <rFont val="Calibri"/>
        <family val="2"/>
      </rPr>
      <t>% riduzione:</t>
    </r>
    <r>
      <rPr>
        <sz val="10"/>
        <rFont val="Calibri"/>
        <family val="2"/>
      </rPr>
      <t xml:space="preserve"> scomputo fisso del </t>
    </r>
    <r>
      <rPr>
        <b/>
        <sz val="10"/>
        <rFont val="Calibri"/>
        <family val="2"/>
      </rPr>
      <t>35%</t>
    </r>
    <r>
      <rPr>
        <sz val="10"/>
        <rFont val="Calibri"/>
        <family val="2"/>
      </rPr>
      <t xml:space="preserve"> per intervento </t>
    </r>
    <r>
      <rPr>
        <b/>
        <sz val="10"/>
        <rFont val="Calibri"/>
        <family val="2"/>
      </rPr>
      <t>"RIGENERATIVO"</t>
    </r>
    <r>
      <rPr>
        <sz val="10"/>
        <rFont val="Calibri"/>
        <family val="2"/>
      </rPr>
      <t xml:space="preserve"> da attuarsi </t>
    </r>
    <r>
      <rPr>
        <b/>
        <sz val="10"/>
        <rFont val="Calibri"/>
        <family val="2"/>
      </rPr>
      <t>all’interno del T.U. territorio urbanizzato</t>
    </r>
    <r>
      <rPr>
        <sz val="10"/>
        <rFont val="Calibri"/>
        <family val="2"/>
      </rPr>
      <t xml:space="preserve"> (la delimitazione del </t>
    </r>
    <r>
      <rPr>
        <b/>
        <sz val="10"/>
        <rFont val="Calibri"/>
        <family val="2"/>
      </rPr>
      <t>T.U.</t>
    </r>
    <r>
      <rPr>
        <sz val="10"/>
        <rFont val="Calibri"/>
        <family val="2"/>
      </rPr>
      <t xml:space="preserve"> è consultabile sul </t>
    </r>
    <r>
      <rPr>
        <b/>
        <sz val="10"/>
        <rFont val="Calibri"/>
        <family val="2"/>
      </rPr>
      <t>RUE interattivo</t>
    </r>
    <r>
      <rPr>
        <sz val="10"/>
        <rFont val="Calibri"/>
        <family val="2"/>
      </rPr>
      <t xml:space="preserve"> o alla </t>
    </r>
    <r>
      <rPr>
        <b/>
        <sz val="10"/>
        <rFont val="Calibri"/>
        <family val="2"/>
      </rPr>
      <t>Tav. CTP 3 del PSC e corrisponde alle aree di colore rosso).</t>
    </r>
    <r>
      <rPr>
        <sz val="10"/>
        <rFont val="Calibri"/>
        <family val="2"/>
      </rPr>
      <t xml:space="preserve"> Vedasi Guida QCC e FAQ.</t>
    </r>
  </si>
  <si>
    <r>
      <t xml:space="preserve">% riduzione: </t>
    </r>
    <r>
      <rPr>
        <sz val="10"/>
        <rFont val="Calibri"/>
        <family val="2"/>
      </rPr>
      <t xml:space="preserve">scomputo fisso del </t>
    </r>
    <r>
      <rPr>
        <b/>
        <sz val="10"/>
        <rFont val="Calibri"/>
        <family val="2"/>
      </rPr>
      <t>35%</t>
    </r>
    <r>
      <rPr>
        <sz val="10"/>
        <rFont val="Calibri"/>
        <family val="2"/>
      </rPr>
      <t xml:space="preserve"> per</t>
    </r>
    <r>
      <rPr>
        <b/>
        <sz val="10"/>
        <rFont val="Calibri"/>
        <family val="2"/>
      </rPr>
      <t xml:space="preserve"> </t>
    </r>
    <r>
      <rPr>
        <sz val="10"/>
        <rFont val="Calibri"/>
        <family val="2"/>
      </rPr>
      <t xml:space="preserve">intervento </t>
    </r>
    <r>
      <rPr>
        <b/>
        <sz val="10"/>
        <rFont val="Calibri"/>
        <family val="2"/>
      </rPr>
      <t>"RIGENERATIVO"</t>
    </r>
    <r>
      <rPr>
        <sz val="10"/>
        <rFont val="Calibri"/>
        <family val="2"/>
      </rPr>
      <t xml:space="preserve"> da attuarsi </t>
    </r>
    <r>
      <rPr>
        <b/>
        <sz val="10"/>
        <rFont val="Calibri"/>
        <family val="2"/>
      </rPr>
      <t>all'interno del T.U. territorio urbanizzato</t>
    </r>
    <r>
      <rPr>
        <sz val="10"/>
        <rFont val="Calibri"/>
        <family val="2"/>
      </rPr>
      <t xml:space="preserve"> (il </t>
    </r>
    <r>
      <rPr>
        <b/>
        <sz val="10"/>
        <rFont val="Calibri"/>
        <family val="2"/>
      </rPr>
      <t>T.U.</t>
    </r>
    <r>
      <rPr>
        <sz val="10"/>
        <rFont val="Calibri"/>
        <family val="2"/>
      </rPr>
      <t xml:space="preserve"> è consultabile sul </t>
    </r>
    <r>
      <rPr>
        <b/>
        <sz val="10"/>
        <rFont val="Calibri"/>
        <family val="2"/>
      </rPr>
      <t>RUE interattivo</t>
    </r>
    <r>
      <rPr>
        <sz val="10"/>
        <rFont val="Calibri"/>
        <family val="2"/>
      </rPr>
      <t xml:space="preserve"> o alla </t>
    </r>
    <r>
      <rPr>
        <b/>
        <sz val="10"/>
        <rFont val="Calibri"/>
        <family val="2"/>
      </rPr>
      <t xml:space="preserve">Tav. CTP 3 del PSC e corrisponde alle aree di colore rosso). </t>
    </r>
    <r>
      <rPr>
        <sz val="10"/>
        <rFont val="Calibri"/>
        <family val="2"/>
      </rPr>
      <t>Vedasi Guida QCC e FAQ.</t>
    </r>
  </si>
  <si>
    <r>
      <t xml:space="preserve">% riduzione: </t>
    </r>
    <r>
      <rPr>
        <sz val="10"/>
        <rFont val="Calibri"/>
        <family val="2"/>
      </rPr>
      <t xml:space="preserve">scomputo fisso del </t>
    </r>
    <r>
      <rPr>
        <b/>
        <sz val="10"/>
        <rFont val="Calibri"/>
        <family val="2"/>
      </rPr>
      <t xml:space="preserve">35% </t>
    </r>
    <r>
      <rPr>
        <sz val="10"/>
        <rFont val="Calibri"/>
        <family val="2"/>
      </rPr>
      <t xml:space="preserve">per intervento </t>
    </r>
    <r>
      <rPr>
        <b/>
        <sz val="10"/>
        <rFont val="Calibri"/>
        <family val="2"/>
      </rPr>
      <t>"RIGENERATIVO"</t>
    </r>
    <r>
      <rPr>
        <sz val="10"/>
        <rFont val="Calibri"/>
        <family val="2"/>
      </rPr>
      <t xml:space="preserve"> da attuarsi </t>
    </r>
    <r>
      <rPr>
        <b/>
        <sz val="10"/>
        <rFont val="Calibri"/>
        <family val="2"/>
      </rPr>
      <t>all'interno del T.U. territorio urbanizzato</t>
    </r>
    <r>
      <rPr>
        <sz val="10"/>
        <rFont val="Calibri"/>
        <family val="2"/>
      </rPr>
      <t xml:space="preserve"> (il </t>
    </r>
    <r>
      <rPr>
        <b/>
        <sz val="10"/>
        <rFont val="Calibri"/>
        <family val="2"/>
      </rPr>
      <t>T.U.</t>
    </r>
    <r>
      <rPr>
        <sz val="10"/>
        <rFont val="Calibri"/>
        <family val="2"/>
      </rPr>
      <t xml:space="preserve"> è consultabile sul </t>
    </r>
    <r>
      <rPr>
        <b/>
        <sz val="10"/>
        <rFont val="Calibri"/>
        <family val="2"/>
      </rPr>
      <t>RUE interattivo</t>
    </r>
    <r>
      <rPr>
        <sz val="10"/>
        <rFont val="Calibri"/>
        <family val="2"/>
      </rPr>
      <t xml:space="preserve"> o alla </t>
    </r>
    <r>
      <rPr>
        <b/>
        <sz val="10"/>
        <rFont val="Calibri"/>
        <family val="2"/>
      </rPr>
      <t xml:space="preserve">Tav. CTP 3 del PSC e corrisponde alle aree di colore rosso). </t>
    </r>
    <r>
      <rPr>
        <sz val="10"/>
        <rFont val="Calibri"/>
        <family val="2"/>
      </rPr>
      <t>Vedasi Guida QCC e FAQ.</t>
    </r>
  </si>
  <si>
    <r>
      <rPr>
        <b/>
        <sz val="10"/>
        <rFont val="Calibri"/>
        <family val="2"/>
      </rPr>
      <t>% riduzione:</t>
    </r>
    <r>
      <rPr>
        <sz val="10"/>
        <rFont val="Calibri"/>
        <family val="2"/>
      </rPr>
      <t xml:space="preserve"> scomputo fisso del 35% per intervento </t>
    </r>
    <r>
      <rPr>
        <b/>
        <sz val="10"/>
        <rFont val="Calibri"/>
        <family val="2"/>
      </rPr>
      <t>"RIGENERATIVO"</t>
    </r>
    <r>
      <rPr>
        <sz val="10"/>
        <rFont val="Calibri"/>
        <family val="2"/>
      </rPr>
      <t xml:space="preserve"> da attuarsi</t>
    </r>
    <r>
      <rPr>
        <b/>
        <sz val="10"/>
        <rFont val="Calibri"/>
        <family val="2"/>
      </rPr>
      <t xml:space="preserve"> all'interno del T.U. territorio urbanizzato</t>
    </r>
    <r>
      <rPr>
        <sz val="10"/>
        <rFont val="Calibri"/>
        <family val="2"/>
      </rPr>
      <t xml:space="preserve"> (il </t>
    </r>
    <r>
      <rPr>
        <b/>
        <sz val="10"/>
        <rFont val="Calibri"/>
        <family val="2"/>
      </rPr>
      <t>T.U.</t>
    </r>
    <r>
      <rPr>
        <sz val="10"/>
        <rFont val="Calibri"/>
        <family val="2"/>
      </rPr>
      <t xml:space="preserve"> è consultabile sul </t>
    </r>
    <r>
      <rPr>
        <b/>
        <sz val="10"/>
        <rFont val="Calibri"/>
        <family val="2"/>
      </rPr>
      <t xml:space="preserve">RUE interattivo </t>
    </r>
    <r>
      <rPr>
        <sz val="10"/>
        <rFont val="Calibri"/>
        <family val="2"/>
      </rPr>
      <t xml:space="preserve">o alla </t>
    </r>
    <r>
      <rPr>
        <b/>
        <sz val="10"/>
        <rFont val="Calibri"/>
        <family val="2"/>
      </rPr>
      <t xml:space="preserve">Tav. CTP 3 del PSC e corrisponde alle aree di colore rosso). </t>
    </r>
    <r>
      <rPr>
        <sz val="10"/>
        <rFont val="Calibri"/>
        <family val="2"/>
      </rPr>
      <t>Vedasi Guida QCC e FAQ.</t>
    </r>
  </si>
  <si>
    <r>
      <rPr>
        <b/>
        <sz val="10"/>
        <rFont val="Calibri"/>
        <family val="2"/>
      </rPr>
      <t>% riduzione:</t>
    </r>
    <r>
      <rPr>
        <sz val="10"/>
        <rFont val="Calibri"/>
        <family val="2"/>
      </rPr>
      <t xml:space="preserve"> scomputo fisso del </t>
    </r>
    <r>
      <rPr>
        <b/>
        <sz val="10"/>
        <rFont val="Calibri"/>
        <family val="2"/>
      </rPr>
      <t>35%</t>
    </r>
    <r>
      <rPr>
        <sz val="10"/>
        <rFont val="Calibri"/>
        <family val="2"/>
      </rPr>
      <t xml:space="preserve"> per intervento </t>
    </r>
    <r>
      <rPr>
        <b/>
        <sz val="10"/>
        <rFont val="Calibri"/>
        <family val="2"/>
      </rPr>
      <t>"RIGENERATIVO"</t>
    </r>
    <r>
      <rPr>
        <sz val="10"/>
        <rFont val="Calibri"/>
        <family val="2"/>
      </rPr>
      <t xml:space="preserve"> da attuarsi</t>
    </r>
    <r>
      <rPr>
        <b/>
        <sz val="10"/>
        <rFont val="Calibri"/>
        <family val="2"/>
      </rPr>
      <t xml:space="preserve"> all'interno del T.U. territorio urbanizzato</t>
    </r>
    <r>
      <rPr>
        <sz val="10"/>
        <rFont val="Calibri"/>
        <family val="2"/>
      </rPr>
      <t xml:space="preserve"> (il </t>
    </r>
    <r>
      <rPr>
        <b/>
        <sz val="10"/>
        <rFont val="Calibri"/>
        <family val="2"/>
      </rPr>
      <t>T.U.</t>
    </r>
    <r>
      <rPr>
        <sz val="10"/>
        <rFont val="Calibri"/>
        <family val="2"/>
      </rPr>
      <t xml:space="preserve"> è consultabile sul </t>
    </r>
    <r>
      <rPr>
        <b/>
        <sz val="10"/>
        <rFont val="Calibri"/>
        <family val="2"/>
      </rPr>
      <t>RUE interattivo</t>
    </r>
    <r>
      <rPr>
        <sz val="10"/>
        <rFont val="Calibri"/>
        <family val="2"/>
      </rPr>
      <t xml:space="preserve"> o alla </t>
    </r>
    <r>
      <rPr>
        <b/>
        <sz val="10"/>
        <rFont val="Calibri"/>
        <family val="2"/>
      </rPr>
      <t xml:space="preserve">Tav. CTP 3 del PSC e corrisponde alle aree di colore rosso). </t>
    </r>
    <r>
      <rPr>
        <sz val="10"/>
        <rFont val="Calibri"/>
        <family val="2"/>
      </rPr>
      <t>Vedasi Guida QCC e FAQ.</t>
    </r>
  </si>
  <si>
    <r>
      <rPr>
        <b/>
        <i/>
        <sz val="11"/>
        <rFont val="Calibri"/>
        <family val="2"/>
        <scheme val="minor"/>
      </rPr>
      <t xml:space="preserve">Tipologia intervento: </t>
    </r>
    <r>
      <rPr>
        <b/>
        <sz val="11"/>
        <rFont val="Calibri"/>
        <family val="2"/>
        <scheme val="minor"/>
      </rPr>
      <t>NUOVA COSTRUZIONE, RISTRUTTURAZIONE EDILIZIA DA ATTUARSI MEDIANTE DEMOLIZIONE E RICOSTRUZIONE, OPERE PERTINENZIALI E PISCINE PERTINENZIALI (SU=0,  SA=SUP. PISCINA).</t>
    </r>
  </si>
  <si>
    <t>PARAMETRO DI CONVERSIONE TIPOLOGIA EDILIZIA</t>
  </si>
  <si>
    <t>n.d.</t>
  </si>
  <si>
    <t>Tariffa:</t>
  </si>
  <si>
    <t>può essere pari a 0,00 €/mq oppure pari a RE(-)</t>
  </si>
  <si>
    <t>Td (€/mq di SL)</t>
  </si>
  <si>
    <t>Ts (€/mq di SL)</t>
  </si>
  <si>
    <t xml:space="preserve">Ts </t>
  </si>
  <si>
    <t>€/mq di SL</t>
  </si>
  <si>
    <r>
      <t xml:space="preserve">Contributi D e S </t>
    </r>
    <r>
      <rPr>
        <sz val="10"/>
        <color theme="1"/>
        <rFont val="Calibri"/>
        <family val="2"/>
        <scheme val="minor"/>
      </rPr>
      <t>(solo per funzione produttiva e rurale svolta da non avente titolo)</t>
    </r>
  </si>
  <si>
    <t>MU Con Opere + CU (Uga, Ugb, Uge)</t>
  </si>
  <si>
    <t>Uga - Ugb - Uge</t>
  </si>
  <si>
    <t>Allegato 1C  - VERSIONE 3.0 - aggiornamento 23/01/2024</t>
  </si>
  <si>
    <r>
      <rPr>
        <b/>
        <sz val="10"/>
        <color rgb="FFFF0000"/>
        <rFont val="Calibri (Corpo)_x0000_"/>
      </rPr>
      <t>ALLEGATO 1C</t>
    </r>
    <r>
      <rPr>
        <b/>
        <sz val="10"/>
        <color theme="1"/>
        <rFont val="Calibri"/>
        <family val="2"/>
        <scheme val="minor"/>
      </rPr>
      <t xml:space="preserve"> - PROSPETTO DI CALCOLO DEL CONTRIBUTO DI COSTRUZIONE - </t>
    </r>
    <r>
      <rPr>
        <b/>
        <sz val="10"/>
        <color rgb="FFFF0000"/>
        <rFont val="Calibri (Corpo)_x0000_"/>
      </rPr>
      <t xml:space="preserve">VERSIONE 3.0 </t>
    </r>
    <r>
      <rPr>
        <b/>
        <sz val="9"/>
        <color rgb="FFFF0000"/>
        <rFont val="Calibri (Corpo)_x0000_"/>
      </rPr>
      <t>(agg. 23/01/2024)</t>
    </r>
  </si>
  <si>
    <r>
      <rPr>
        <b/>
        <sz val="10"/>
        <color rgb="FFFF0000"/>
        <rFont val="Calibri (Corpo)_x0000_"/>
      </rPr>
      <t>ALLEGATO 1C</t>
    </r>
    <r>
      <rPr>
        <b/>
        <sz val="10"/>
        <color theme="1"/>
        <rFont val="Calibri"/>
        <family val="2"/>
        <scheme val="minor"/>
      </rPr>
      <t xml:space="preserve"> - PROSPETTO DI CALCOLO DEL CONTRIBUTO DI COSTRUZIONE - </t>
    </r>
    <r>
      <rPr>
        <b/>
        <sz val="10"/>
        <color rgb="FFFF0000"/>
        <rFont val="Calibri (Corpo)_x0000_"/>
      </rPr>
      <t>VERSIONE 3.0 (agg. 23/01/2024)</t>
    </r>
  </si>
  <si>
    <r>
      <rPr>
        <b/>
        <sz val="10"/>
        <color rgb="FFFF0000"/>
        <rFont val="Calibri (Corpo)_x0000_"/>
      </rPr>
      <t>ALLEGATO 1C</t>
    </r>
    <r>
      <rPr>
        <b/>
        <sz val="10"/>
        <color theme="1"/>
        <rFont val="Calibri"/>
        <family val="2"/>
        <scheme val="minor"/>
      </rPr>
      <t xml:space="preserve"> - PROSPETTO DI CALCOLO DEL CONTRIBUTO DI COSTRUZIONE - </t>
    </r>
    <r>
      <rPr>
        <b/>
        <sz val="10"/>
        <color rgb="FFFF0000"/>
        <rFont val="Calibri (Corpo)_x0000_"/>
      </rPr>
      <t>VERSIONE 3.0</t>
    </r>
  </si>
  <si>
    <t>DA CALCOLARE SOLO IN CASI PARTICOLARI *</t>
  </si>
  <si>
    <t>La Versione 1.0 del prospetto di calcolo è compatibile con tutte le versioni precedenti alla 2.0 (nelle quali non era indicata una precisa versione).</t>
  </si>
  <si>
    <r>
      <t xml:space="preserve">NUOVO PROSPETTO DI CALCOLO DEL CONTRIBUTO DI COSTRUZIONE E OBLAZIONE </t>
    </r>
    <r>
      <rPr>
        <b/>
        <sz val="14"/>
        <color rgb="FFFF0000"/>
        <rFont val="Calibri"/>
        <family val="2"/>
        <scheme val="minor"/>
      </rPr>
      <t>(agg. 23/01/2024)</t>
    </r>
  </si>
  <si>
    <t>NUOVI TITOLI EDILIZI PRESENTATI A PARTIRE DAL 23/01/2024 E RELATIVE VARIANTI (IN CORSO D'OPERA ED ESSENZIALI)</t>
  </si>
  <si>
    <r>
      <t xml:space="preserve">Utilizzare il prospetto di calcolo </t>
    </r>
    <r>
      <rPr>
        <b/>
        <sz val="12"/>
        <color rgb="FFFF0000"/>
        <rFont val="Calibri"/>
        <family val="2"/>
        <scheme val="minor"/>
      </rPr>
      <t xml:space="preserve">Allegato 1C/1Cs Versione 3.0 e successive </t>
    </r>
    <r>
      <rPr>
        <b/>
        <sz val="12"/>
        <color rgb="FF002060"/>
        <rFont val="Calibri"/>
        <family val="2"/>
        <scheme val="minor"/>
      </rPr>
      <t>(nuova disciplina DAL 186/2019 smi) nel caso di:</t>
    </r>
  </si>
  <si>
    <r>
      <t xml:space="preserve">Utilizzare prospetti di calcolo </t>
    </r>
    <r>
      <rPr>
        <b/>
        <sz val="12"/>
        <color rgb="FFFF0000"/>
        <rFont val="Calibri"/>
        <family val="2"/>
        <scheme val="minor"/>
      </rPr>
      <t>Allegato 1C/1Cs Versioni PRECEDENTI ARCHIVIATE</t>
    </r>
    <r>
      <rPr>
        <b/>
        <sz val="12"/>
        <color rgb="FF002060"/>
        <rFont val="Calibri"/>
        <family val="2"/>
        <scheme val="minor"/>
      </rPr>
      <t xml:space="preserve"> (es: Versione 1.0, Versione 2.0, Versione 2.1, disciplina DAL 186/2018)</t>
    </r>
  </si>
  <si>
    <t>* In questo caso si applica la disciplina vigente (DAL 186/2018) con le relative nuove tariffe per U1-U2-D-S-QCC, ed è possibile applicare gli scomputi stabiliti nella convenzione urbanistica, a condizione:
a) che le opere di urbanizzazione siano compiutamente e completamente realizzate con ciò intendendo che la totalità degli interventi di U1 e U2 previsti in convenzione siano ultimati, collaudati e le relative aree prese in carico dall’Amministrazione;
b) che non si siano recepite nella cartografia di RUE le specifiche appropriate destinazioni di zona previste per i comparti ultimati, ovvero non sia stata approvata una diversa classificazione urbanistica dell’area.</t>
  </si>
  <si>
    <r>
      <t xml:space="preserve">1. Titoli edilizi </t>
    </r>
    <r>
      <rPr>
        <b/>
        <i/>
        <u/>
        <sz val="11"/>
        <color rgb="FF002060"/>
        <rFont val="Calibri"/>
        <family val="2"/>
        <scheme val="minor"/>
      </rPr>
      <t xml:space="preserve">non soggetti </t>
    </r>
    <r>
      <rPr>
        <b/>
        <i/>
        <sz val="11"/>
        <color rgb="FF002060"/>
        <rFont val="Calibri"/>
        <family val="2"/>
        <scheme val="minor"/>
      </rPr>
      <t>a disciplina pre-vigente del Contributo di Costruzione</t>
    </r>
  </si>
  <si>
    <t>TITOLI EDILIZI SOGGETTI ALLA DISCIPLINA PRE-VIGENTE DEL CONTRIBUTO DI COSTRUZIONE (Delibere di Consiglio anno 2000)</t>
  </si>
  <si>
    <r>
      <t xml:space="preserve">Utilizzare il prospetto di calcolo </t>
    </r>
    <r>
      <rPr>
        <b/>
        <sz val="12"/>
        <color rgb="FFFF0000"/>
        <rFont val="Calibri"/>
        <family val="2"/>
        <scheme val="minor"/>
      </rPr>
      <t xml:space="preserve">Allegato 1C/1Cs PREVIGENTE </t>
    </r>
    <r>
      <rPr>
        <b/>
        <sz val="12"/>
        <color rgb="FF002060"/>
        <rFont val="Calibri"/>
        <family val="2"/>
        <scheme val="minor"/>
      </rPr>
      <t>(pre-vigente disciplina Contributo di Costruzione DCC 2000) nel caso di:</t>
    </r>
  </si>
  <si>
    <r>
      <rPr>
        <b/>
        <sz val="11"/>
        <color rgb="FF002060"/>
        <rFont val="Calibri"/>
        <family val="2"/>
        <scheme val="minor"/>
      </rPr>
      <t xml:space="preserve">Per capire se uno Strumento Attuativo (PUA, SN, PCC..) è scaduto oppure in corso di validità (e quindi se adottare il metodo di calcolo vigente o previgente con il rispettivo prospetto di calcolo) , cioè, per conoscere i </t>
    </r>
    <r>
      <rPr>
        <b/>
        <sz val="11"/>
        <color rgb="FFFF0000"/>
        <rFont val="Calibri"/>
        <family val="2"/>
        <scheme val="minor"/>
      </rPr>
      <t>termini di validità</t>
    </r>
    <r>
      <rPr>
        <b/>
        <sz val="11"/>
        <color rgb="FF002060"/>
        <rFont val="Calibri"/>
        <family val="2"/>
        <scheme val="minor"/>
      </rPr>
      <t xml:space="preserve"> dello Strumento Attuativo</t>
    </r>
    <r>
      <rPr>
        <b/>
        <sz val="11"/>
        <color theme="1"/>
        <rFont val="Calibri"/>
        <family val="2"/>
        <scheme val="minor"/>
      </rPr>
      <t xml:space="preserve"> </t>
    </r>
    <r>
      <rPr>
        <b/>
        <sz val="11"/>
        <color rgb="FFFF0000"/>
        <rFont val="Calibri"/>
        <family val="2"/>
        <scheme val="minor"/>
      </rPr>
      <t>(PUA, SN, PCC..)</t>
    </r>
    <r>
      <rPr>
        <b/>
        <sz val="11"/>
        <color rgb="FF002060"/>
        <rFont val="Calibri"/>
        <family val="2"/>
        <scheme val="minor"/>
      </rPr>
      <t>, consultare la</t>
    </r>
    <r>
      <rPr>
        <b/>
        <sz val="11"/>
        <color theme="1"/>
        <rFont val="Calibri"/>
        <family val="2"/>
        <scheme val="minor"/>
      </rPr>
      <t xml:space="preserve"> </t>
    </r>
    <r>
      <rPr>
        <b/>
        <sz val="11"/>
        <color rgb="FFFF0000"/>
        <rFont val="Calibri"/>
        <family val="2"/>
        <scheme val="minor"/>
      </rPr>
      <t>data di inizio validità (o data convenzione per PCC)</t>
    </r>
    <r>
      <rPr>
        <b/>
        <sz val="11"/>
        <color theme="1"/>
        <rFont val="Calibri"/>
        <family val="2"/>
        <scheme val="minor"/>
      </rPr>
      <t xml:space="preserve"> </t>
    </r>
    <r>
      <rPr>
        <b/>
        <sz val="11"/>
        <color rgb="FF002060"/>
        <rFont val="Calibri"/>
        <family val="2"/>
        <scheme val="minor"/>
      </rPr>
      <t>e la</t>
    </r>
    <r>
      <rPr>
        <b/>
        <sz val="11"/>
        <color theme="1"/>
        <rFont val="Calibri"/>
        <family val="2"/>
        <scheme val="minor"/>
      </rPr>
      <t xml:space="preserve"> </t>
    </r>
    <r>
      <rPr>
        <b/>
        <sz val="11"/>
        <color rgb="FFFF0000"/>
        <rFont val="Calibri"/>
        <family val="2"/>
        <scheme val="minor"/>
      </rPr>
      <t xml:space="preserve">data di scadenza </t>
    </r>
    <r>
      <rPr>
        <b/>
        <sz val="11"/>
        <color rgb="FF002060"/>
        <rFont val="Calibri"/>
        <family val="2"/>
        <scheme val="minor"/>
      </rPr>
      <t>nello stato di attuazione contenuta nei seguenti file, pubblicati e in costante aggiornamento:</t>
    </r>
  </si>
  <si>
    <t>TERMINI DI VALIDITA' DI UNO STRUMENTO ATTUATIVO</t>
  </si>
  <si>
    <r>
      <t xml:space="preserve">VARIANTI </t>
    </r>
    <r>
      <rPr>
        <b/>
        <u/>
        <sz val="12"/>
        <color rgb="FF002060"/>
        <rFont val="Calibri"/>
        <family val="2"/>
        <scheme val="minor"/>
      </rPr>
      <t>IN CORSO D'OPERA</t>
    </r>
    <r>
      <rPr>
        <b/>
        <sz val="12"/>
        <color rgb="FF002060"/>
        <rFont val="Calibri"/>
        <family val="2"/>
        <scheme val="minor"/>
      </rPr>
      <t xml:space="preserve"> (NON ESSENZIALI) A TITOLI EDILIZI PER I QUALI ERA STATA ADOTTATA UNA VERSIONE PRECEDENTE DEL PROSPETTO DI CALCOLO</t>
    </r>
  </si>
  <si>
    <r>
      <t>Prezzo medio di una camera nel bacino di utenza analizzato</t>
    </r>
    <r>
      <rPr>
        <sz val="8"/>
        <rFont val="Calibri"/>
        <family val="2"/>
        <scheme val="minor"/>
      </rPr>
      <t xml:space="preserve"> **</t>
    </r>
  </si>
  <si>
    <t>** Prezzo medio di una camera dedotto da Italia Hotel Monitor, consuntivo annuale, prezzo 4 stelle per Parma (per triennio 2022-2025 pari a € 95,21)</t>
  </si>
  <si>
    <t>* Tasso di Occupazione media Comunale (triennio 2022 - 2025 pari al 25,50%)</t>
  </si>
  <si>
    <t>** Prezzo medio di una camera dedotto da Italia Hotel Monitor, consuntivo annuale, prezzo 4 stelle per Parma (per triennio 2022 - 2025 pari a € 95,21)</t>
  </si>
  <si>
    <r>
      <t xml:space="preserve">CALCOLO DEL PARAMETRO </t>
    </r>
    <r>
      <rPr>
        <b/>
        <sz val="11"/>
        <color rgb="FFFF0000"/>
        <rFont val="Calibri"/>
        <family val="2"/>
        <scheme val="minor"/>
      </rPr>
      <t>"A"</t>
    </r>
    <r>
      <rPr>
        <b/>
        <sz val="11"/>
        <rFont val="Calibri"/>
        <family val="2"/>
        <scheme val="minor"/>
      </rPr>
      <t xml:space="preserve"> PER LA </t>
    </r>
    <r>
      <rPr>
        <b/>
        <u/>
        <sz val="11"/>
        <color rgb="FFFF0000"/>
        <rFont val="Calibri"/>
        <family val="2"/>
        <scheme val="minor"/>
      </rPr>
      <t>FUNZIONE ALBERGHIERA</t>
    </r>
    <r>
      <rPr>
        <b/>
        <sz val="11"/>
        <rFont val="Calibri"/>
        <family val="2"/>
        <scheme val="minor"/>
      </rPr>
      <t xml:space="preserve"> IN ASSENZA DI VALORI OMI PER LA ZONA CONSIDERATA </t>
    </r>
    <r>
      <rPr>
        <sz val="11"/>
        <rFont val="Calibri"/>
        <family val="2"/>
        <scheme val="minor"/>
      </rPr>
      <t>(fare stampa screen se ricorre il caso)</t>
    </r>
  </si>
  <si>
    <r>
      <t xml:space="preserve">CALCOLO DEL PARAMETRO </t>
    </r>
    <r>
      <rPr>
        <b/>
        <sz val="11"/>
        <color rgb="FFFF0000"/>
        <rFont val="Calibri"/>
        <family val="2"/>
        <scheme val="minor"/>
      </rPr>
      <t>"A"</t>
    </r>
    <r>
      <rPr>
        <b/>
        <sz val="11"/>
        <rFont val="Calibri"/>
        <family val="2"/>
        <scheme val="minor"/>
      </rPr>
      <t xml:space="preserve"> PER LA </t>
    </r>
    <r>
      <rPr>
        <b/>
        <u/>
        <sz val="11"/>
        <color rgb="FFFF0000"/>
        <rFont val="Calibri"/>
        <family val="2"/>
        <scheme val="minor"/>
      </rPr>
      <t>FUNZIONE ALBERGHIERA</t>
    </r>
    <r>
      <rPr>
        <b/>
        <sz val="11"/>
        <rFont val="Calibri"/>
        <family val="2"/>
        <scheme val="minor"/>
      </rPr>
      <t xml:space="preserve"> IN ASSENZA DI VALORI OMI PER LA ZONA CONSIDERATA</t>
    </r>
    <r>
      <rPr>
        <sz val="11"/>
        <rFont val="Calibri"/>
        <family val="2"/>
        <scheme val="minor"/>
      </rPr>
      <t xml:space="preserve"> (fare stampa screen se ricorre il caso)</t>
    </r>
  </si>
  <si>
    <t>n.d. = non determinato, da calcolare (fz. uso specifico)</t>
  </si>
  <si>
    <t>TABELLA PARAMETRICA ONERI DI URBANIZZAZIONE U1 U2 AGGIORNAMENTO DGR 91/2024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</si>
</sst>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 #,##0.00_-;\-&quot;€&quot;\ * #,##0.00_-;_-&quot;€&quot;\ * &quot;-&quot;??_-;_-@_-"/>
    <numFmt numFmtId="165" formatCode="0.000"/>
    <numFmt numFmtId="166" formatCode="#,##0.00_ ;\-#,##0.00\ "/>
    <numFmt numFmtId="167" formatCode="&quot;€&quot;\ #,##0.00"/>
    <numFmt numFmtId="168" formatCode="_-[$€-410]\ * #,##0.00_-;\-[$€-410]\ * #,##0.00_-;_-[$€-410]\ * &quot;-&quot;??_-;_-@_-"/>
    <numFmt numFmtId="169" formatCode="0.0000"/>
    <numFmt numFmtId="170" formatCode="#,##0.00\ &quot;€&quot;"/>
  </numFmts>
  <fonts count="150">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9"/>
      <color theme="1"/>
      <name val="Calibri"/>
      <family val="2"/>
      <scheme val="minor"/>
    </font>
    <font>
      <b/>
      <vertAlign val="superscript"/>
      <sz val="9"/>
      <color theme="1"/>
      <name val="Calibri"/>
      <family val="2"/>
      <scheme val="minor"/>
    </font>
    <font>
      <b/>
      <sz val="10"/>
      <color theme="1"/>
      <name val="Calibri"/>
      <family val="2"/>
      <scheme val="minor"/>
    </font>
    <font>
      <i/>
      <sz val="8"/>
      <color theme="1"/>
      <name val="Calibri"/>
      <family val="2"/>
      <scheme val="minor"/>
    </font>
    <font>
      <i/>
      <sz val="10"/>
      <color theme="1"/>
      <name val="Calibri"/>
      <family val="2"/>
      <scheme val="minor"/>
    </font>
    <font>
      <i/>
      <sz val="11"/>
      <color theme="1"/>
      <name val="Calibri"/>
      <family val="2"/>
      <scheme val="minor"/>
    </font>
    <font>
      <b/>
      <vertAlign val="subscript"/>
      <sz val="10"/>
      <color theme="1"/>
      <name val="Calibri"/>
      <family val="2"/>
      <scheme val="minor"/>
    </font>
    <font>
      <sz val="10"/>
      <name val="Calibri"/>
      <family val="2"/>
      <scheme val="minor"/>
    </font>
    <font>
      <b/>
      <sz val="12"/>
      <name val="Calibri"/>
      <family val="2"/>
      <scheme val="minor"/>
    </font>
    <font>
      <b/>
      <i/>
      <sz val="10"/>
      <color rgb="FFFF0000"/>
      <name val="Calibri"/>
      <family val="2"/>
      <scheme val="minor"/>
    </font>
    <font>
      <b/>
      <i/>
      <sz val="11"/>
      <color theme="3"/>
      <name val="Calibri"/>
      <family val="2"/>
      <scheme val="minor"/>
    </font>
    <font>
      <b/>
      <sz val="11"/>
      <name val="Calibri"/>
      <family val="2"/>
      <scheme val="minor"/>
    </font>
    <font>
      <b/>
      <sz val="10"/>
      <name val="Calibri"/>
      <family val="2"/>
      <scheme val="minor"/>
    </font>
    <font>
      <sz val="8"/>
      <name val="Calibri"/>
      <family val="2"/>
      <scheme val="minor"/>
    </font>
    <font>
      <sz val="9"/>
      <name val="Calibri"/>
      <family val="2"/>
      <scheme val="minor"/>
    </font>
    <font>
      <b/>
      <sz val="10"/>
      <color rgb="FFFF0000"/>
      <name val="Calibri"/>
      <family val="2"/>
      <scheme val="minor"/>
    </font>
    <font>
      <sz val="12"/>
      <name val="Calibri"/>
      <family val="2"/>
      <scheme val="minor"/>
    </font>
    <font>
      <i/>
      <sz val="10"/>
      <name val="Calibri"/>
      <family val="2"/>
      <scheme val="minor"/>
    </font>
    <font>
      <sz val="11"/>
      <name val="Calibri"/>
      <family val="2"/>
      <scheme val="minor"/>
    </font>
    <font>
      <u/>
      <sz val="10"/>
      <color theme="10"/>
      <name val="Arial"/>
      <family val="2"/>
    </font>
    <font>
      <sz val="10"/>
      <name val="Arial"/>
      <family val="2"/>
    </font>
    <font>
      <b/>
      <i/>
      <sz val="9"/>
      <color rgb="FFFF0000"/>
      <name val="Calibri"/>
      <family val="2"/>
      <scheme val="minor"/>
    </font>
    <font>
      <b/>
      <sz val="11"/>
      <name val="Calibri"/>
      <family val="2"/>
    </font>
    <font>
      <sz val="10"/>
      <name val="Calibri"/>
      <family val="2"/>
    </font>
    <font>
      <b/>
      <sz val="10"/>
      <name val="Calibri"/>
      <family val="2"/>
    </font>
    <font>
      <sz val="10"/>
      <color theme="0"/>
      <name val="Calibri"/>
      <family val="2"/>
      <scheme val="minor"/>
    </font>
    <font>
      <u/>
      <sz val="10"/>
      <name val="Calibri"/>
      <family val="2"/>
    </font>
    <font>
      <i/>
      <sz val="9"/>
      <name val="Calibri"/>
      <family val="2"/>
    </font>
    <font>
      <sz val="10"/>
      <color theme="0" tint="-0.249977111117893"/>
      <name val="Calibri"/>
      <family val="2"/>
      <scheme val="minor"/>
    </font>
    <font>
      <b/>
      <sz val="11"/>
      <color rgb="FFFF0000"/>
      <name val="Calibri"/>
      <family val="2"/>
      <scheme val="minor"/>
    </font>
    <font>
      <b/>
      <i/>
      <sz val="8"/>
      <color theme="0" tint="-0.14999847407452621"/>
      <name val="Calibri"/>
      <family val="2"/>
      <scheme val="minor"/>
    </font>
    <font>
      <b/>
      <sz val="11"/>
      <color rgb="FFFF0000"/>
      <name val="Calibri"/>
      <family val="2"/>
    </font>
    <font>
      <b/>
      <sz val="11"/>
      <color indexed="8"/>
      <name val="Calibri"/>
      <family val="2"/>
    </font>
    <font>
      <b/>
      <sz val="14"/>
      <name val="Calibri"/>
      <family val="2"/>
      <scheme val="minor"/>
    </font>
    <font>
      <b/>
      <i/>
      <sz val="10"/>
      <color theme="0"/>
      <name val="Calibri"/>
      <family val="2"/>
      <scheme val="minor"/>
    </font>
    <font>
      <b/>
      <i/>
      <sz val="10"/>
      <color theme="0" tint="-0.249977111117893"/>
      <name val="Calibri"/>
      <family val="2"/>
      <scheme val="minor"/>
    </font>
    <font>
      <sz val="9"/>
      <color theme="0" tint="-0.249977111117893"/>
      <name val="Calibri"/>
      <family val="2"/>
      <scheme val="minor"/>
    </font>
    <font>
      <b/>
      <sz val="9"/>
      <color theme="0" tint="-0.249977111117893"/>
      <name val="Calibri"/>
      <family val="2"/>
      <scheme val="minor"/>
    </font>
    <font>
      <b/>
      <sz val="9"/>
      <color theme="0" tint="-0.249977111117893"/>
      <name val="Calibri"/>
      <family val="2"/>
    </font>
    <font>
      <b/>
      <i/>
      <sz val="9"/>
      <color theme="0" tint="-0.249977111117893"/>
      <name val="Calibri"/>
      <family val="2"/>
      <scheme val="minor"/>
    </font>
    <font>
      <b/>
      <sz val="9"/>
      <name val="Calibri"/>
      <family val="2"/>
      <scheme val="minor"/>
    </font>
    <font>
      <sz val="10"/>
      <color rgb="FFFF0000"/>
      <name val="Calibri"/>
      <family val="2"/>
      <scheme val="minor"/>
    </font>
    <font>
      <i/>
      <sz val="11"/>
      <color theme="3"/>
      <name val="Arial"/>
      <family val="2"/>
    </font>
    <font>
      <b/>
      <sz val="9"/>
      <name val="Calibri"/>
      <family val="2"/>
    </font>
    <font>
      <sz val="9"/>
      <name val="Calibri"/>
      <family val="2"/>
    </font>
    <font>
      <sz val="8"/>
      <color theme="0"/>
      <name val="Calibri"/>
      <family val="2"/>
      <scheme val="minor"/>
    </font>
    <font>
      <b/>
      <sz val="10"/>
      <name val="Arial"/>
      <family val="2"/>
    </font>
    <font>
      <b/>
      <i/>
      <sz val="9"/>
      <color theme="1" tint="0.34998626667073579"/>
      <name val="Calibri"/>
      <family val="2"/>
      <scheme val="minor"/>
    </font>
    <font>
      <b/>
      <i/>
      <sz val="10"/>
      <color theme="1" tint="0.34998626667073579"/>
      <name val="Calibri"/>
      <family val="2"/>
      <scheme val="minor"/>
    </font>
    <font>
      <i/>
      <sz val="9"/>
      <color theme="1"/>
      <name val="Calibri"/>
      <family val="2"/>
      <scheme val="minor"/>
    </font>
    <font>
      <b/>
      <sz val="12"/>
      <color rgb="FFFF0000"/>
      <name val="Calibri"/>
      <family val="2"/>
      <scheme val="minor"/>
    </font>
    <font>
      <i/>
      <sz val="9.5"/>
      <name val="Calibri"/>
      <family val="2"/>
      <scheme val="minor"/>
    </font>
    <font>
      <sz val="9.5"/>
      <name val="Arial"/>
      <family val="2"/>
    </font>
    <font>
      <b/>
      <sz val="11"/>
      <name val="Arial"/>
      <family val="2"/>
    </font>
    <font>
      <sz val="9"/>
      <name val="Arial"/>
      <family val="2"/>
    </font>
    <font>
      <sz val="10"/>
      <color theme="0" tint="-0.14999847407452621"/>
      <name val="Calibri"/>
      <family val="2"/>
      <scheme val="minor"/>
    </font>
    <font>
      <sz val="9"/>
      <color theme="0" tint="-0.14999847407452621"/>
      <name val="Calibri"/>
      <family val="2"/>
      <scheme val="minor"/>
    </font>
    <font>
      <sz val="9"/>
      <color theme="0" tint="-0.34998626667073579"/>
      <name val="Calibri"/>
      <family val="2"/>
      <scheme val="minor"/>
    </font>
    <font>
      <b/>
      <sz val="9"/>
      <color theme="0" tint="-0.34998626667073579"/>
      <name val="Calibri"/>
      <family val="2"/>
      <scheme val="minor"/>
    </font>
    <font>
      <b/>
      <i/>
      <sz val="9"/>
      <color theme="0" tint="-0.34998626667073579"/>
      <name val="Calibri"/>
      <family val="2"/>
      <scheme val="minor"/>
    </font>
    <font>
      <sz val="10"/>
      <color theme="0" tint="-0.34998626667073579"/>
      <name val="Calibri"/>
      <family val="2"/>
      <scheme val="minor"/>
    </font>
    <font>
      <sz val="8"/>
      <color theme="0" tint="-0.34998626667073579"/>
      <name val="Calibri"/>
      <family val="2"/>
      <scheme val="minor"/>
    </font>
    <font>
      <sz val="9"/>
      <color theme="0"/>
      <name val="Calibri"/>
      <family val="2"/>
      <scheme val="minor"/>
    </font>
    <font>
      <i/>
      <sz val="9"/>
      <color theme="0" tint="-0.249977111117893"/>
      <name val="Calibri"/>
      <family val="2"/>
      <scheme val="minor"/>
    </font>
    <font>
      <b/>
      <i/>
      <sz val="9"/>
      <color theme="0" tint="-0.14999847407452621"/>
      <name val="Calibri"/>
      <family val="2"/>
      <scheme val="minor"/>
    </font>
    <font>
      <b/>
      <i/>
      <sz val="9"/>
      <color theme="0" tint="-0.14999847407452621"/>
      <name val="Calibri"/>
      <family val="2"/>
    </font>
    <font>
      <i/>
      <sz val="9"/>
      <name val="Calibri"/>
      <family val="2"/>
      <scheme val="minor"/>
    </font>
    <font>
      <u/>
      <sz val="9"/>
      <color theme="10"/>
      <name val="Arial"/>
      <family val="2"/>
    </font>
    <font>
      <b/>
      <sz val="26"/>
      <color rgb="FFFF0000"/>
      <name val="Calibri"/>
      <family val="2"/>
      <scheme val="minor"/>
    </font>
    <font>
      <i/>
      <sz val="9"/>
      <color theme="0" tint="-0.14999847407452621"/>
      <name val="Calibri"/>
      <family val="2"/>
      <scheme val="minor"/>
    </font>
    <font>
      <sz val="9"/>
      <color theme="0" tint="-0.249977111117893"/>
      <name val="Arial"/>
      <family val="2"/>
    </font>
    <font>
      <sz val="8"/>
      <color theme="0" tint="-0.14999847407452621"/>
      <name val="Calibri"/>
      <family val="2"/>
      <scheme val="minor"/>
    </font>
    <font>
      <b/>
      <vertAlign val="superscript"/>
      <sz val="10"/>
      <color theme="1"/>
      <name val="Calibri"/>
      <family val="2"/>
      <scheme val="minor"/>
    </font>
    <font>
      <sz val="11"/>
      <color theme="0" tint="-0.14999847407452621"/>
      <name val="Calibri"/>
      <family val="2"/>
      <scheme val="minor"/>
    </font>
    <font>
      <sz val="8"/>
      <color theme="1"/>
      <name val="Calibri"/>
      <family val="2"/>
    </font>
    <font>
      <sz val="8"/>
      <color theme="1"/>
      <name val="Wingdings"/>
      <charset val="2"/>
    </font>
    <font>
      <b/>
      <i/>
      <sz val="8"/>
      <color theme="1"/>
      <name val="Calibri"/>
      <family val="2"/>
      <scheme val="minor"/>
    </font>
    <font>
      <b/>
      <sz val="12"/>
      <name val="Calibri (Corpo)_x0000_"/>
    </font>
    <font>
      <b/>
      <i/>
      <sz val="11"/>
      <name val="Calibri"/>
      <family val="2"/>
      <scheme val="minor"/>
    </font>
    <font>
      <b/>
      <sz val="16"/>
      <name val="Calibri"/>
      <family val="2"/>
      <scheme val="minor"/>
    </font>
    <font>
      <sz val="14"/>
      <name val="Calibri"/>
      <family val="2"/>
      <scheme val="minor"/>
    </font>
    <font>
      <sz val="14"/>
      <color theme="1"/>
      <name val="Calibri"/>
      <family val="2"/>
      <scheme val="minor"/>
    </font>
    <font>
      <b/>
      <i/>
      <u/>
      <sz val="11"/>
      <name val="Calibri (Corpo)_x0000_"/>
    </font>
    <font>
      <b/>
      <sz val="16"/>
      <name val="Calibri (Corpo)_x0000_"/>
    </font>
    <font>
      <sz val="10"/>
      <color theme="0" tint="-0.499984740745262"/>
      <name val="Calibri"/>
      <family val="2"/>
      <scheme val="minor"/>
    </font>
    <font>
      <b/>
      <sz val="9"/>
      <color theme="0" tint="-0.499984740745262"/>
      <name val="Calibri"/>
      <family val="2"/>
      <scheme val="minor"/>
    </font>
    <font>
      <sz val="8"/>
      <color theme="0" tint="-0.499984740745262"/>
      <name val="Calibri"/>
      <family val="2"/>
      <scheme val="minor"/>
    </font>
    <font>
      <b/>
      <sz val="10"/>
      <color theme="0" tint="-0.499984740745262"/>
      <name val="Calibri"/>
      <family val="2"/>
      <scheme val="minor"/>
    </font>
    <font>
      <i/>
      <sz val="8"/>
      <color theme="0" tint="-0.14999847407452621"/>
      <name val="Calibri"/>
      <family val="2"/>
      <scheme val="minor"/>
    </font>
    <font>
      <b/>
      <sz val="8"/>
      <color theme="1"/>
      <name val="Calibri"/>
      <family val="2"/>
      <scheme val="minor"/>
    </font>
    <font>
      <b/>
      <sz val="14"/>
      <color theme="1"/>
      <name val="Calibri"/>
      <family val="2"/>
      <scheme val="minor"/>
    </font>
    <font>
      <b/>
      <sz val="8"/>
      <color theme="1"/>
      <name val="Wingdings"/>
      <charset val="2"/>
    </font>
    <font>
      <u/>
      <sz val="9"/>
      <color theme="0" tint="-0.34998626667073579"/>
      <name val="Calibri"/>
      <family val="2"/>
      <scheme val="minor"/>
    </font>
    <font>
      <b/>
      <u/>
      <sz val="11"/>
      <name val="Calibri"/>
      <family val="2"/>
      <scheme val="minor"/>
    </font>
    <font>
      <b/>
      <i/>
      <sz val="10"/>
      <color theme="1"/>
      <name val="Calibri"/>
      <family val="2"/>
      <scheme val="minor"/>
    </font>
    <font>
      <b/>
      <i/>
      <u/>
      <sz val="11"/>
      <name val="Calibri"/>
      <family val="2"/>
      <scheme val="minor"/>
    </font>
    <font>
      <sz val="8"/>
      <color rgb="FFFF0000"/>
      <name val="Calibri"/>
      <family val="2"/>
      <scheme val="minor"/>
    </font>
    <font>
      <i/>
      <sz val="8"/>
      <color rgb="FFFF0000"/>
      <name val="Calibri"/>
      <family val="2"/>
      <scheme val="minor"/>
    </font>
    <font>
      <b/>
      <i/>
      <sz val="8"/>
      <color rgb="FFFF0000"/>
      <name val="Calibri"/>
      <family val="2"/>
      <scheme val="minor"/>
    </font>
    <font>
      <b/>
      <sz val="8"/>
      <color rgb="FFFF0000"/>
      <name val="Calibri"/>
      <family val="2"/>
      <scheme val="minor"/>
    </font>
    <font>
      <b/>
      <sz val="8"/>
      <name val="Calibri"/>
      <family val="2"/>
      <scheme val="minor"/>
    </font>
    <font>
      <b/>
      <sz val="10"/>
      <color rgb="FFC00000"/>
      <name val="Calibri"/>
      <family val="2"/>
      <scheme val="minor"/>
    </font>
    <font>
      <b/>
      <sz val="10"/>
      <color rgb="FF002060"/>
      <name val="Calibri"/>
      <family val="2"/>
      <scheme val="minor"/>
    </font>
    <font>
      <b/>
      <u/>
      <sz val="10"/>
      <name val="Calibri"/>
      <family val="2"/>
      <scheme val="minor"/>
    </font>
    <font>
      <b/>
      <i/>
      <sz val="9"/>
      <color theme="1"/>
      <name val="Calibri"/>
      <family val="2"/>
      <scheme val="minor"/>
    </font>
    <font>
      <b/>
      <sz val="10"/>
      <color rgb="FF000000"/>
      <name val="Calibri"/>
      <family val="2"/>
      <scheme val="minor"/>
    </font>
    <font>
      <b/>
      <sz val="10"/>
      <color rgb="FFFF0000"/>
      <name val="Calibri (Corpo)_x0000_"/>
    </font>
    <font>
      <b/>
      <sz val="9"/>
      <color rgb="FFFF0000"/>
      <name val="Calibri"/>
      <family val="2"/>
      <scheme val="minor"/>
    </font>
    <font>
      <b/>
      <sz val="10"/>
      <color rgb="FFFF0000"/>
      <name val="Calibri"/>
      <family val="2"/>
    </font>
    <font>
      <sz val="10"/>
      <color rgb="FFFF0000"/>
      <name val="Calibri"/>
      <family val="2"/>
    </font>
    <font>
      <b/>
      <sz val="10"/>
      <color theme="1"/>
      <name val="Arial"/>
      <family val="2"/>
    </font>
    <font>
      <sz val="10"/>
      <color theme="1"/>
      <name val="Arial"/>
      <family val="2"/>
    </font>
    <font>
      <b/>
      <i/>
      <sz val="9"/>
      <color rgb="FF808080"/>
      <name val="Arial"/>
      <family val="2"/>
    </font>
    <font>
      <sz val="9"/>
      <color theme="1"/>
      <name val="Arial"/>
      <family val="2"/>
    </font>
    <font>
      <b/>
      <sz val="9"/>
      <color theme="1"/>
      <name val="Arial"/>
      <family val="2"/>
    </font>
    <font>
      <i/>
      <sz val="10"/>
      <color theme="1"/>
      <name val="Arial"/>
      <family val="2"/>
    </font>
    <font>
      <b/>
      <sz val="9"/>
      <name val="Arial"/>
      <family val="2"/>
    </font>
    <font>
      <i/>
      <sz val="9"/>
      <name val="Arial"/>
      <family val="2"/>
    </font>
    <font>
      <b/>
      <sz val="10"/>
      <color rgb="FFFF0000"/>
      <name val="Arial"/>
      <family val="2"/>
    </font>
    <font>
      <b/>
      <u/>
      <sz val="10"/>
      <color rgb="FFFF0000"/>
      <name val="Arial"/>
      <family val="2"/>
    </font>
    <font>
      <b/>
      <i/>
      <sz val="11"/>
      <color theme="1"/>
      <name val="Calibri"/>
      <family val="2"/>
      <scheme val="minor"/>
    </font>
    <font>
      <i/>
      <sz val="11"/>
      <name val="Calibri"/>
      <family val="2"/>
      <scheme val="minor"/>
    </font>
    <font>
      <u/>
      <sz val="10"/>
      <color theme="10"/>
      <name val="Calibri"/>
      <family val="2"/>
      <scheme val="minor"/>
    </font>
    <font>
      <b/>
      <sz val="14"/>
      <color rgb="FFFF0000"/>
      <name val="Calibri"/>
      <family val="2"/>
      <scheme val="minor"/>
    </font>
    <font>
      <b/>
      <sz val="14"/>
      <color rgb="FF002060"/>
      <name val="Calibri"/>
      <family val="2"/>
      <scheme val="minor"/>
    </font>
    <font>
      <b/>
      <i/>
      <sz val="11"/>
      <color rgb="FF002060"/>
      <name val="Calibri"/>
      <family val="2"/>
      <scheme val="minor"/>
    </font>
    <font>
      <b/>
      <u/>
      <sz val="11"/>
      <color rgb="FFFF0000"/>
      <name val="Calibri"/>
      <family val="2"/>
      <scheme val="minor"/>
    </font>
    <font>
      <b/>
      <u/>
      <sz val="10"/>
      <color rgb="FFFF0000"/>
      <name val="Calibri"/>
      <family val="2"/>
      <scheme val="minor"/>
    </font>
    <font>
      <b/>
      <sz val="9"/>
      <color rgb="FFFF0000"/>
      <name val="Arial"/>
      <family val="2"/>
    </font>
    <font>
      <b/>
      <sz val="10"/>
      <color rgb="FF002060"/>
      <name val="Arial"/>
      <family val="2"/>
    </font>
    <font>
      <b/>
      <i/>
      <sz val="11"/>
      <color rgb="FFFF0000"/>
      <name val="Calibri"/>
      <family val="2"/>
      <scheme val="minor"/>
    </font>
    <font>
      <b/>
      <sz val="9"/>
      <color rgb="FFFF0000"/>
      <name val="Calibri (Corpo)_x0000_"/>
    </font>
    <font>
      <b/>
      <sz val="9"/>
      <color rgb="FF002060"/>
      <name val="Arial"/>
      <family val="2"/>
    </font>
    <font>
      <b/>
      <i/>
      <sz val="12"/>
      <color rgb="FFFFFF00"/>
      <name val="Calibri"/>
      <family val="2"/>
      <scheme val="minor"/>
    </font>
    <font>
      <b/>
      <i/>
      <u/>
      <sz val="12"/>
      <color rgb="FFFFFF00"/>
      <name val="Calibri"/>
      <family val="2"/>
      <scheme val="minor"/>
    </font>
    <font>
      <b/>
      <sz val="11"/>
      <color rgb="FF002060"/>
      <name val="Calibri"/>
      <family val="2"/>
      <scheme val="minor"/>
    </font>
    <font>
      <b/>
      <sz val="12"/>
      <color rgb="FF002060"/>
      <name val="Calibri"/>
      <family val="2"/>
      <scheme val="minor"/>
    </font>
    <font>
      <sz val="9"/>
      <color rgb="FFFF0000"/>
      <name val="Arial"/>
      <family val="2"/>
    </font>
    <font>
      <b/>
      <i/>
      <u/>
      <sz val="11"/>
      <color rgb="FF002060"/>
      <name val="Calibri"/>
      <family val="2"/>
      <scheme val="minor"/>
    </font>
    <font>
      <i/>
      <sz val="11"/>
      <color rgb="FF002060"/>
      <name val="Calibri"/>
      <family val="2"/>
      <scheme val="minor"/>
    </font>
    <font>
      <i/>
      <u/>
      <sz val="10"/>
      <color theme="10"/>
      <name val="Calibri"/>
      <family val="2"/>
      <scheme val="minor"/>
    </font>
    <font>
      <b/>
      <i/>
      <sz val="12"/>
      <color rgb="FF002060"/>
      <name val="Calibri"/>
      <family val="2"/>
      <scheme val="minor"/>
    </font>
    <font>
      <b/>
      <i/>
      <sz val="12"/>
      <name val="Calibri"/>
      <family val="2"/>
      <scheme val="minor"/>
    </font>
    <font>
      <b/>
      <u/>
      <sz val="12"/>
      <color rgb="FF002060"/>
      <name val="Calibri"/>
      <family val="2"/>
      <scheme val="minor"/>
    </font>
  </fonts>
  <fills count="25">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3DEDC"/>
        <bgColor indexed="64"/>
      </patternFill>
    </fill>
    <fill>
      <patternFill patternType="solid">
        <fgColor rgb="FFECF3DF"/>
        <bgColor indexed="64"/>
      </patternFill>
    </fill>
    <fill>
      <patternFill patternType="solid">
        <fgColor rgb="FFE5E0ED"/>
        <bgColor indexed="64"/>
      </patternFill>
    </fill>
    <fill>
      <patternFill patternType="solid">
        <fgColor theme="1"/>
        <bgColor indexed="64"/>
      </patternFill>
    </fill>
    <fill>
      <patternFill patternType="solid">
        <fgColor rgb="FFE4DFEC"/>
        <bgColor indexed="64"/>
      </patternFill>
    </fill>
    <fill>
      <patternFill patternType="solid">
        <fgColor theme="9" tint="0.79998168889431442"/>
        <bgColor indexed="64"/>
      </patternFill>
    </fill>
    <fill>
      <patternFill patternType="solid">
        <fgColor rgb="FFF2DCDB"/>
        <bgColor indexed="64"/>
      </patternFill>
    </fill>
    <fill>
      <patternFill patternType="solid">
        <fgColor rgb="FFEBF1DE"/>
        <bgColor indexed="64"/>
      </patternFill>
    </fill>
    <fill>
      <gradientFill degree="180">
        <stop position="0">
          <color theme="9" tint="0.80001220740379042"/>
        </stop>
        <stop position="1">
          <color theme="3" tint="0.80001220740379042"/>
        </stop>
      </gradientFill>
    </fill>
    <fill>
      <gradientFill>
        <stop position="0">
          <color theme="3" tint="0.80001220740379042"/>
        </stop>
        <stop position="1">
          <color theme="9" tint="0.80001220740379042"/>
        </stop>
      </gradientFill>
    </fill>
    <fill>
      <gradientFill>
        <stop position="0">
          <color theme="9" tint="0.80001220740379042"/>
        </stop>
        <stop position="1">
          <color theme="3" tint="0.80001220740379042"/>
        </stop>
      </gradientFill>
    </fill>
    <fill>
      <gradientFill degree="180">
        <stop position="0">
          <color theme="3" tint="0.80001220740379042"/>
        </stop>
        <stop position="1">
          <color theme="9" tint="0.80001220740379042"/>
        </stop>
      </gradientFill>
    </fill>
    <fill>
      <patternFill patternType="solid">
        <fgColor rgb="FFFFC000"/>
        <bgColor indexed="64"/>
      </patternFill>
    </fill>
  </fills>
  <borders count="5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4">
    <xf numFmtId="0" fontId="0" fillId="0" borderId="0"/>
    <xf numFmtId="164" fontId="1" fillId="0" borderId="0" applyFont="0" applyFill="0" applyBorder="0" applyAlignment="0" applyProtection="0"/>
    <xf numFmtId="0" fontId="25" fillId="0" borderId="0" applyNumberFormat="0" applyFill="0" applyBorder="0" applyAlignment="0" applyProtection="0"/>
    <xf numFmtId="9" fontId="1" fillId="0" borderId="0" applyFont="0" applyFill="0" applyBorder="0" applyAlignment="0" applyProtection="0"/>
  </cellStyleXfs>
  <cellXfs count="1068">
    <xf numFmtId="0" fontId="0" fillId="0" borderId="0" xfId="0"/>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9" fillId="0" borderId="0" xfId="0" applyFont="1" applyBorder="1" applyAlignment="1">
      <alignment horizontal="right" vertical="center"/>
    </xf>
    <xf numFmtId="0" fontId="8" fillId="0" borderId="14" xfId="0" applyFont="1" applyBorder="1" applyAlignment="1">
      <alignment horizontal="center" vertical="center"/>
    </xf>
    <xf numFmtId="0" fontId="13" fillId="0" borderId="0" xfId="0" applyFont="1" applyBorder="1" applyProtection="1"/>
    <xf numFmtId="0" fontId="15" fillId="0" borderId="0" xfId="0" applyFont="1" applyBorder="1" applyAlignment="1" applyProtection="1">
      <alignment horizontal="center"/>
    </xf>
    <xf numFmtId="0" fontId="17" fillId="0" borderId="0" xfId="0" applyFont="1" applyFill="1" applyBorder="1" applyProtection="1"/>
    <xf numFmtId="0" fontId="13" fillId="0" borderId="0" xfId="0" applyFont="1" applyFill="1" applyBorder="1" applyProtection="1"/>
    <xf numFmtId="0" fontId="18" fillId="0" borderId="0" xfId="0" applyFont="1" applyFill="1" applyBorder="1" applyProtection="1"/>
    <xf numFmtId="0" fontId="13" fillId="0" borderId="22" xfId="0" applyFont="1" applyFill="1" applyBorder="1" applyAlignment="1" applyProtection="1">
      <alignment horizontal="center"/>
    </xf>
    <xf numFmtId="0" fontId="19" fillId="0" borderId="0" xfId="0" applyFont="1" applyBorder="1" applyProtection="1"/>
    <xf numFmtId="0" fontId="13" fillId="0" borderId="23" xfId="0" applyFont="1" applyFill="1" applyBorder="1" applyAlignment="1" applyProtection="1">
      <alignment horizontal="center"/>
    </xf>
    <xf numFmtId="49" fontId="13" fillId="0" borderId="10" xfId="0" applyNumberFormat="1" applyFont="1" applyFill="1" applyBorder="1" applyAlignment="1" applyProtection="1">
      <alignment horizontal="center"/>
    </xf>
    <xf numFmtId="0" fontId="20" fillId="0" borderId="0" xfId="0" applyFont="1" applyBorder="1" applyProtection="1"/>
    <xf numFmtId="0" fontId="13" fillId="0" borderId="10" xfId="0" applyFont="1" applyBorder="1" applyAlignment="1" applyProtection="1">
      <alignment horizontal="center" vertical="center" wrapText="1"/>
    </xf>
    <xf numFmtId="1" fontId="21" fillId="2" borderId="10" xfId="0" applyNumberFormat="1" applyFont="1" applyFill="1" applyBorder="1" applyAlignment="1" applyProtection="1">
      <alignment horizontal="center"/>
      <protection locked="0"/>
    </xf>
    <xf numFmtId="4" fontId="21" fillId="2" borderId="10" xfId="0" applyNumberFormat="1" applyFont="1" applyFill="1" applyBorder="1" applyAlignment="1" applyProtection="1">
      <alignment horizontal="center"/>
      <protection locked="0"/>
    </xf>
    <xf numFmtId="4" fontId="13" fillId="0" borderId="10" xfId="0" applyNumberFormat="1" applyFont="1" applyFill="1" applyBorder="1" applyAlignment="1" applyProtection="1">
      <alignment horizontal="center"/>
    </xf>
    <xf numFmtId="0" fontId="13" fillId="0" borderId="10" xfId="0" applyFont="1" applyFill="1" applyBorder="1" applyAlignment="1" applyProtection="1">
      <alignment horizontal="center"/>
    </xf>
    <xf numFmtId="165" fontId="13" fillId="0" borderId="10" xfId="0" applyNumberFormat="1" applyFont="1" applyFill="1" applyBorder="1" applyProtection="1"/>
    <xf numFmtId="165" fontId="13" fillId="0" borderId="22" xfId="0" applyNumberFormat="1" applyFont="1" applyFill="1" applyBorder="1" applyProtection="1"/>
    <xf numFmtId="0" fontId="13" fillId="0" borderId="12" xfId="0" applyFont="1" applyFill="1" applyBorder="1" applyAlignment="1" applyProtection="1">
      <alignment horizontal="right"/>
    </xf>
    <xf numFmtId="4" fontId="13" fillId="0" borderId="0" xfId="0" applyNumberFormat="1" applyFont="1" applyFill="1" applyBorder="1" applyAlignment="1" applyProtection="1">
      <alignment horizontal="center"/>
    </xf>
    <xf numFmtId="165" fontId="13" fillId="0" borderId="24" xfId="0" applyNumberFormat="1" applyFont="1" applyFill="1" applyBorder="1" applyAlignment="1" applyProtection="1">
      <alignment horizontal="right"/>
    </xf>
    <xf numFmtId="165" fontId="18" fillId="0" borderId="1" xfId="0" applyNumberFormat="1" applyFont="1" applyFill="1" applyBorder="1" applyProtection="1"/>
    <xf numFmtId="0" fontId="13" fillId="0" borderId="10" xfId="0" applyFont="1" applyFill="1" applyBorder="1" applyProtection="1"/>
    <xf numFmtId="4" fontId="18" fillId="0" borderId="10" xfId="0" applyNumberFormat="1" applyFont="1" applyFill="1" applyBorder="1" applyAlignment="1" applyProtection="1">
      <alignment horizontal="center"/>
    </xf>
    <xf numFmtId="0" fontId="13" fillId="0" borderId="0" xfId="0" applyFont="1" applyAlignment="1" applyProtection="1">
      <alignment vertical="center" wrapText="1"/>
    </xf>
    <xf numFmtId="0" fontId="17" fillId="0" borderId="10" xfId="0" applyFont="1" applyFill="1" applyBorder="1" applyProtection="1"/>
    <xf numFmtId="4" fontId="17" fillId="0" borderId="10" xfId="0" applyNumberFormat="1" applyFont="1" applyFill="1" applyBorder="1" applyAlignment="1" applyProtection="1">
      <alignment horizontal="center"/>
    </xf>
    <xf numFmtId="0" fontId="13" fillId="0" borderId="10" xfId="0" applyFont="1" applyBorder="1" applyProtection="1"/>
    <xf numFmtId="0" fontId="13" fillId="0" borderId="12" xfId="0" applyFont="1" applyFill="1" applyBorder="1" applyProtection="1"/>
    <xf numFmtId="0" fontId="13" fillId="0" borderId="13" xfId="0" applyFont="1" applyFill="1" applyBorder="1" applyProtection="1"/>
    <xf numFmtId="0" fontId="13" fillId="0" borderId="15" xfId="0" applyFont="1" applyFill="1" applyBorder="1" applyProtection="1"/>
    <xf numFmtId="0" fontId="13" fillId="0" borderId="24" xfId="0" applyFont="1" applyFill="1" applyBorder="1" applyAlignment="1" applyProtection="1">
      <alignment horizontal="center"/>
    </xf>
    <xf numFmtId="0" fontId="22" fillId="0" borderId="0" xfId="0" applyFont="1" applyAlignment="1" applyProtection="1">
      <alignment vertical="center" wrapText="1"/>
    </xf>
    <xf numFmtId="0" fontId="13" fillId="0" borderId="1" xfId="0" applyFont="1" applyBorder="1" applyAlignment="1" applyProtection="1">
      <alignment horizontal="center" vertical="center" wrapText="1"/>
    </xf>
    <xf numFmtId="2" fontId="13" fillId="0" borderId="26" xfId="0" applyNumberFormat="1" applyFont="1" applyBorder="1" applyAlignment="1" applyProtection="1">
      <alignment horizontal="center" vertical="center" wrapText="1"/>
    </xf>
    <xf numFmtId="0" fontId="13" fillId="0" borderId="26" xfId="0" applyFont="1" applyBorder="1" applyAlignment="1" applyProtection="1">
      <alignment horizontal="right" vertical="center" wrapText="1"/>
    </xf>
    <xf numFmtId="0" fontId="13" fillId="0" borderId="26" xfId="0" applyFont="1" applyBorder="1" applyAlignment="1" applyProtection="1">
      <alignment horizontal="center" vertical="center" wrapText="1"/>
    </xf>
    <xf numFmtId="0" fontId="17" fillId="0" borderId="26" xfId="0" applyFont="1" applyBorder="1" applyAlignment="1" applyProtection="1">
      <alignment horizontal="center" vertical="center" wrapText="1"/>
    </xf>
    <xf numFmtId="0" fontId="20" fillId="0" borderId="0" xfId="0" applyFont="1" applyAlignment="1" applyProtection="1">
      <alignment vertical="center" wrapText="1"/>
    </xf>
    <xf numFmtId="0" fontId="23" fillId="0" borderId="0" xfId="0" applyFont="1" applyAlignment="1" applyProtection="1">
      <alignment vertical="center"/>
    </xf>
    <xf numFmtId="0" fontId="19" fillId="0" borderId="10" xfId="0" applyFont="1" applyBorder="1" applyAlignment="1" applyProtection="1">
      <alignment horizontal="center" vertical="center" wrapText="1"/>
    </xf>
    <xf numFmtId="0" fontId="20" fillId="0" borderId="10" xfId="0" applyFont="1" applyBorder="1" applyAlignment="1" applyProtection="1">
      <alignment vertical="center"/>
    </xf>
    <xf numFmtId="0" fontId="13" fillId="0" borderId="10" xfId="0" applyFont="1" applyBorder="1" applyAlignment="1" applyProtection="1">
      <alignment vertical="center"/>
    </xf>
    <xf numFmtId="0" fontId="13" fillId="0" borderId="12" xfId="0" applyFont="1" applyBorder="1" applyProtection="1"/>
    <xf numFmtId="0" fontId="13" fillId="0" borderId="0" xfId="0" applyFont="1" applyBorder="1" applyAlignment="1" applyProtection="1">
      <alignment horizontal="center"/>
    </xf>
    <xf numFmtId="0" fontId="13" fillId="0" borderId="0" xfId="0" applyFont="1" applyAlignment="1" applyProtection="1">
      <alignment vertical="center"/>
    </xf>
    <xf numFmtId="0" fontId="24" fillId="0" borderId="0" xfId="0" applyFont="1" applyFill="1" applyBorder="1" applyAlignment="1" applyProtection="1">
      <alignment horizontal="center"/>
    </xf>
    <xf numFmtId="0" fontId="13" fillId="0" borderId="0" xfId="0" applyFont="1" applyAlignment="1">
      <alignment vertical="center"/>
    </xf>
    <xf numFmtId="0" fontId="13" fillId="0" borderId="0" xfId="0" applyFont="1" applyAlignment="1">
      <alignment horizontal="right" vertical="center"/>
    </xf>
    <xf numFmtId="0" fontId="24" fillId="0" borderId="0" xfId="0" applyFont="1" applyAlignment="1">
      <alignment vertical="center"/>
    </xf>
    <xf numFmtId="0" fontId="24" fillId="0" borderId="0" xfId="0" applyFont="1" applyAlignment="1">
      <alignment horizontal="center" vertical="center"/>
    </xf>
    <xf numFmtId="0" fontId="13" fillId="0" borderId="14" xfId="0" applyFont="1" applyBorder="1" applyAlignment="1">
      <alignment vertical="center"/>
    </xf>
    <xf numFmtId="0" fontId="13" fillId="0" borderId="15" xfId="0" applyFont="1" applyBorder="1" applyAlignment="1">
      <alignment horizontal="center" vertical="center"/>
    </xf>
    <xf numFmtId="0" fontId="9" fillId="0" borderId="11" xfId="0" applyFont="1" applyBorder="1" applyAlignment="1">
      <alignment horizontal="right" vertical="center"/>
    </xf>
    <xf numFmtId="0" fontId="27" fillId="2" borderId="10" xfId="0" applyFont="1" applyFill="1" applyBorder="1" applyAlignment="1" applyProtection="1">
      <alignment horizontal="right" vertical="center"/>
      <protection locked="0"/>
    </xf>
    <xf numFmtId="0" fontId="9" fillId="0" borderId="27" xfId="0" applyFont="1" applyBorder="1" applyAlignment="1">
      <alignment horizontal="center" vertical="center"/>
    </xf>
    <xf numFmtId="0" fontId="19" fillId="0" borderId="10" xfId="0" applyFont="1" applyBorder="1" applyAlignment="1">
      <alignment horizontal="center" vertical="center"/>
    </xf>
    <xf numFmtId="0" fontId="13" fillId="0" borderId="14" xfId="0" applyFont="1" applyBorder="1" applyAlignment="1">
      <alignment horizontal="center" vertical="center"/>
    </xf>
    <xf numFmtId="166" fontId="21" fillId="2" borderId="10" xfId="1" applyNumberFormat="1" applyFont="1" applyFill="1" applyBorder="1" applyAlignment="1" applyProtection="1">
      <alignment horizontal="center" vertical="center"/>
      <protection locked="0"/>
    </xf>
    <xf numFmtId="0" fontId="24" fillId="0" borderId="0" xfId="0" applyFont="1" applyBorder="1" applyAlignment="1">
      <alignment horizontal="center" vertical="center"/>
    </xf>
    <xf numFmtId="164" fontId="24" fillId="0" borderId="0" xfId="1" applyFont="1" applyFill="1" applyAlignment="1">
      <alignment vertical="center"/>
    </xf>
    <xf numFmtId="0" fontId="11" fillId="0" borderId="17" xfId="0" applyFont="1" applyBorder="1" applyAlignment="1">
      <alignment horizontal="right" vertical="center"/>
    </xf>
    <xf numFmtId="0" fontId="9" fillId="0" borderId="10" xfId="0" applyFont="1" applyBorder="1" applyAlignment="1">
      <alignment horizontal="center" vertical="center"/>
    </xf>
    <xf numFmtId="0" fontId="11" fillId="0" borderId="0" xfId="0" applyFont="1" applyBorder="1" applyAlignment="1">
      <alignment horizontal="right" vertical="center"/>
    </xf>
    <xf numFmtId="0" fontId="1" fillId="0" borderId="0" xfId="0" applyFont="1" applyBorder="1" applyAlignment="1">
      <alignment horizontal="center" vertical="center"/>
    </xf>
    <xf numFmtId="0" fontId="18" fillId="0" borderId="24" xfId="0" applyFont="1" applyBorder="1" applyAlignment="1">
      <alignment horizontal="center" vertical="center"/>
    </xf>
    <xf numFmtId="166" fontId="18" fillId="0" borderId="10" xfId="0" applyNumberFormat="1" applyFont="1" applyBorder="1" applyAlignment="1">
      <alignment horizontal="center" vertical="center"/>
    </xf>
    <xf numFmtId="0" fontId="9" fillId="0" borderId="10" xfId="0" applyFont="1" applyBorder="1" applyAlignment="1">
      <alignment horizontal="center" vertical="center" wrapText="1"/>
    </xf>
    <xf numFmtId="0" fontId="9" fillId="0" borderId="14" xfId="0" applyFont="1" applyBorder="1" applyAlignment="1">
      <alignment horizontal="right" vertical="center"/>
    </xf>
    <xf numFmtId="0" fontId="27" fillId="2" borderId="25" xfId="0" applyFont="1" applyFill="1" applyBorder="1" applyAlignment="1" applyProtection="1">
      <alignment horizontal="right" vertical="center" wrapText="1"/>
      <protection locked="0"/>
    </xf>
    <xf numFmtId="0" fontId="9" fillId="0" borderId="11" xfId="0" applyFont="1" applyBorder="1" applyAlignment="1">
      <alignment horizontal="center" vertical="center" wrapText="1"/>
    </xf>
    <xf numFmtId="0" fontId="17" fillId="0" borderId="0" xfId="0" applyFont="1" applyBorder="1" applyAlignment="1" applyProtection="1">
      <alignment horizontal="left"/>
    </xf>
    <xf numFmtId="4" fontId="17" fillId="0" borderId="0" xfId="0" applyNumberFormat="1" applyFont="1" applyFill="1" applyBorder="1" applyAlignment="1" applyProtection="1">
      <alignment horizontal="center"/>
    </xf>
    <xf numFmtId="0" fontId="17" fillId="0" borderId="0" xfId="0" applyFont="1" applyFill="1" applyBorder="1" applyAlignment="1" applyProtection="1">
      <alignment horizontal="left"/>
    </xf>
    <xf numFmtId="0" fontId="9" fillId="0" borderId="14" xfId="0" applyFont="1" applyFill="1" applyBorder="1" applyAlignment="1">
      <alignment horizontal="right" vertical="center"/>
    </xf>
    <xf numFmtId="0" fontId="27" fillId="2" borderId="10" xfId="0" applyFont="1" applyFill="1" applyBorder="1" applyAlignment="1" applyProtection="1">
      <alignment horizontal="right" vertical="center" wrapText="1"/>
      <protection locked="0"/>
    </xf>
    <xf numFmtId="0" fontId="24" fillId="0" borderId="14" xfId="0" applyFont="1" applyBorder="1" applyAlignment="1">
      <alignment vertical="center"/>
    </xf>
    <xf numFmtId="0" fontId="11" fillId="0" borderId="14" xfId="0" applyFont="1" applyBorder="1" applyAlignment="1">
      <alignment vertical="center"/>
    </xf>
    <xf numFmtId="0" fontId="11" fillId="0" borderId="16" xfId="0" applyFont="1" applyBorder="1" applyAlignment="1">
      <alignment vertical="center"/>
    </xf>
    <xf numFmtId="0" fontId="9" fillId="0" borderId="24" xfId="0" applyFont="1" applyBorder="1" applyAlignment="1">
      <alignment horizontal="center" vertical="center" wrapText="1"/>
    </xf>
    <xf numFmtId="0" fontId="17" fillId="0" borderId="0" xfId="0" applyFont="1" applyBorder="1" applyAlignment="1" applyProtection="1">
      <alignment horizontal="right" vertical="center"/>
    </xf>
    <xf numFmtId="4" fontId="17" fillId="0" borderId="0" xfId="0" applyNumberFormat="1" applyFont="1" applyBorder="1" applyAlignment="1" applyProtection="1">
      <alignment horizontal="center" vertical="center"/>
    </xf>
    <xf numFmtId="0" fontId="17" fillId="0" borderId="0" xfId="0" applyFont="1" applyFill="1" applyBorder="1" applyAlignment="1" applyProtection="1">
      <alignment horizontal="left" vertical="center"/>
    </xf>
    <xf numFmtId="0" fontId="13" fillId="0" borderId="0" xfId="0" applyFont="1" applyBorder="1" applyAlignment="1" applyProtection="1">
      <alignment vertical="center"/>
    </xf>
    <xf numFmtId="4" fontId="18" fillId="0" borderId="0" xfId="0" applyNumberFormat="1" applyFont="1" applyFill="1" applyBorder="1" applyAlignment="1" applyProtection="1">
      <alignment horizontal="right"/>
    </xf>
    <xf numFmtId="0" fontId="21" fillId="0" borderId="0" xfId="0" applyFont="1" applyBorder="1" applyAlignment="1" applyProtection="1">
      <alignment horizontal="right"/>
    </xf>
    <xf numFmtId="0" fontId="29" fillId="0" borderId="0" xfId="0" applyFont="1" applyBorder="1" applyAlignment="1" applyProtection="1">
      <alignment horizontal="left" vertical="center" indent="2"/>
    </xf>
    <xf numFmtId="0" fontId="17" fillId="0" borderId="2" xfId="0" applyFont="1" applyFill="1" applyBorder="1" applyProtection="1"/>
    <xf numFmtId="0" fontId="13" fillId="0" borderId="3" xfId="0" applyFont="1" applyFill="1" applyBorder="1" applyProtection="1"/>
    <xf numFmtId="0" fontId="31" fillId="0" borderId="3" xfId="0" applyFont="1" applyFill="1" applyBorder="1" applyProtection="1"/>
    <xf numFmtId="0" fontId="31" fillId="0" borderId="4" xfId="0" applyFont="1" applyFill="1" applyBorder="1" applyProtection="1"/>
    <xf numFmtId="0" fontId="28" fillId="0" borderId="8" xfId="0" applyFont="1" applyBorder="1" applyAlignment="1" applyProtection="1">
      <alignment horizontal="left" vertical="center" indent="2"/>
    </xf>
    <xf numFmtId="0" fontId="31" fillId="0" borderId="0" xfId="0" applyFont="1" applyFill="1" applyBorder="1" applyProtection="1"/>
    <xf numFmtId="0" fontId="31" fillId="0" borderId="9" xfId="0" applyFont="1" applyFill="1" applyBorder="1" applyProtection="1"/>
    <xf numFmtId="0" fontId="13" fillId="0" borderId="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0" xfId="0" applyFont="1" applyFill="1" applyBorder="1" applyAlignment="1" applyProtection="1">
      <alignment horizontal="left" vertical="center"/>
    </xf>
    <xf numFmtId="2" fontId="17" fillId="0" borderId="9" xfId="0" applyNumberFormat="1" applyFont="1" applyFill="1" applyBorder="1" applyAlignment="1" applyProtection="1">
      <alignment horizontal="left" vertical="center"/>
    </xf>
    <xf numFmtId="0" fontId="13" fillId="0" borderId="8" xfId="0" applyFont="1" applyBorder="1" applyAlignment="1" applyProtection="1"/>
    <xf numFmtId="0" fontId="13" fillId="0" borderId="9" xfId="0" applyFont="1" applyFill="1" applyBorder="1" applyProtection="1"/>
    <xf numFmtId="164" fontId="13" fillId="0" borderId="0" xfId="0" applyNumberFormat="1" applyFont="1" applyBorder="1" applyProtection="1"/>
    <xf numFmtId="0" fontId="29" fillId="0" borderId="8" xfId="0" applyFont="1" applyBorder="1" applyAlignment="1" applyProtection="1">
      <alignment horizontal="left" vertical="center" indent="2"/>
    </xf>
    <xf numFmtId="0" fontId="13" fillId="0" borderId="9" xfId="0" applyFont="1" applyBorder="1" applyProtection="1"/>
    <xf numFmtId="0" fontId="13" fillId="0" borderId="9" xfId="0" applyFont="1" applyBorder="1" applyAlignment="1" applyProtection="1">
      <alignment horizontal="center"/>
    </xf>
    <xf numFmtId="0" fontId="34" fillId="0" borderId="9" xfId="0" applyFont="1" applyBorder="1" applyAlignment="1" applyProtection="1">
      <alignment horizontal="center"/>
    </xf>
    <xf numFmtId="0" fontId="13" fillId="0" borderId="8" xfId="0" applyFont="1" applyBorder="1" applyAlignment="1" applyProtection="1">
      <alignment vertical="center"/>
    </xf>
    <xf numFmtId="0" fontId="18" fillId="0" borderId="0" xfId="0" applyFont="1" applyBorder="1" applyAlignment="1" applyProtection="1">
      <alignment horizontal="right" vertical="center"/>
    </xf>
    <xf numFmtId="0" fontId="35" fillId="2" borderId="10" xfId="0" applyFont="1" applyFill="1" applyBorder="1" applyAlignment="1" applyProtection="1">
      <alignment horizontal="center" vertical="center"/>
      <protection locked="0"/>
    </xf>
    <xf numFmtId="0" fontId="17" fillId="0" borderId="0" xfId="0" applyFont="1" applyBorder="1" applyAlignment="1" applyProtection="1">
      <alignment horizontal="left" vertical="center"/>
    </xf>
    <xf numFmtId="2" fontId="36" fillId="0" borderId="0" xfId="0" applyNumberFormat="1" applyFont="1" applyFill="1" applyBorder="1" applyAlignment="1" applyProtection="1">
      <alignment horizontal="right" vertical="center"/>
    </xf>
    <xf numFmtId="0" fontId="36" fillId="0" borderId="9" xfId="0" applyFont="1" applyBorder="1" applyAlignment="1" applyProtection="1">
      <alignment horizontal="right" vertical="center"/>
    </xf>
    <xf numFmtId="0" fontId="18" fillId="0" borderId="0" xfId="0" applyFont="1" applyBorder="1" applyAlignment="1" applyProtection="1">
      <alignment horizontal="right"/>
    </xf>
    <xf numFmtId="0" fontId="18" fillId="0" borderId="0" xfId="0" applyFont="1" applyBorder="1" applyAlignment="1" applyProtection="1">
      <alignment horizontal="left"/>
    </xf>
    <xf numFmtId="0" fontId="37" fillId="2" borderId="30" xfId="0" applyFont="1" applyFill="1" applyBorder="1" applyAlignment="1" applyProtection="1">
      <alignment horizontal="center" vertical="center"/>
      <protection locked="0"/>
    </xf>
    <xf numFmtId="0" fontId="18" fillId="0" borderId="5" xfId="0" applyFont="1" applyFill="1" applyBorder="1" applyProtection="1"/>
    <xf numFmtId="0" fontId="13" fillId="0" borderId="6" xfId="0" applyFont="1" applyFill="1" applyBorder="1" applyProtection="1"/>
    <xf numFmtId="0" fontId="13" fillId="0" borderId="6" xfId="0" applyFont="1" applyBorder="1" applyProtection="1"/>
    <xf numFmtId="0" fontId="13" fillId="0" borderId="7" xfId="0" applyFont="1" applyFill="1" applyBorder="1" applyProtection="1"/>
    <xf numFmtId="0" fontId="13" fillId="3" borderId="31" xfId="0" applyFont="1" applyFill="1" applyBorder="1" applyProtection="1"/>
    <xf numFmtId="4" fontId="17" fillId="3" borderId="32" xfId="0" applyNumberFormat="1" applyFont="1" applyFill="1" applyBorder="1" applyAlignment="1" applyProtection="1">
      <alignment horizontal="right" vertical="center"/>
    </xf>
    <xf numFmtId="164" fontId="39" fillId="3" borderId="32" xfId="1" applyFont="1" applyFill="1" applyBorder="1" applyAlignment="1" applyProtection="1">
      <alignment horizontal="center" vertical="center"/>
    </xf>
    <xf numFmtId="4" fontId="17" fillId="3" borderId="32" xfId="0" applyNumberFormat="1" applyFont="1" applyFill="1" applyBorder="1" applyAlignment="1" applyProtection="1">
      <alignment horizontal="left" vertical="center"/>
    </xf>
    <xf numFmtId="0" fontId="31" fillId="3" borderId="32" xfId="0" applyFont="1" applyFill="1" applyBorder="1" applyProtection="1"/>
    <xf numFmtId="0" fontId="40" fillId="3" borderId="32" xfId="0" applyFont="1" applyFill="1" applyBorder="1" applyAlignment="1" applyProtection="1">
      <alignment horizontal="right"/>
    </xf>
    <xf numFmtId="2" fontId="41" fillId="3" borderId="26" xfId="0" applyNumberFormat="1" applyFont="1" applyFill="1" applyBorder="1" applyAlignment="1" applyProtection="1">
      <alignment horizontal="left"/>
    </xf>
    <xf numFmtId="164" fontId="13" fillId="0" borderId="0" xfId="1" applyFont="1" applyFill="1" applyBorder="1" applyProtection="1"/>
    <xf numFmtId="0" fontId="42" fillId="0" borderId="0" xfId="0" applyFont="1" applyFill="1" applyBorder="1" applyProtection="1"/>
    <xf numFmtId="4" fontId="43" fillId="0" borderId="0" xfId="0" applyNumberFormat="1" applyFont="1" applyFill="1" applyBorder="1" applyAlignment="1" applyProtection="1">
      <alignment horizontal="right" vertical="center"/>
    </xf>
    <xf numFmtId="164" fontId="43" fillId="0" borderId="0" xfId="1" applyFont="1" applyFill="1" applyBorder="1" applyAlignment="1" applyProtection="1">
      <alignment horizontal="right" vertical="center"/>
    </xf>
    <xf numFmtId="4" fontId="43" fillId="0" borderId="0" xfId="0" applyNumberFormat="1" applyFont="1" applyFill="1" applyBorder="1" applyAlignment="1" applyProtection="1">
      <alignment horizontal="left" vertical="center"/>
    </xf>
    <xf numFmtId="0" fontId="45" fillId="0" borderId="0" xfId="0" applyFont="1" applyFill="1" applyBorder="1" applyAlignment="1" applyProtection="1">
      <alignment horizontal="right"/>
    </xf>
    <xf numFmtId="2" fontId="45" fillId="0" borderId="0" xfId="0" applyNumberFormat="1" applyFont="1" applyFill="1" applyBorder="1" applyAlignment="1" applyProtection="1">
      <alignment horizontal="left"/>
    </xf>
    <xf numFmtId="164" fontId="42" fillId="0" borderId="0" xfId="1" applyFont="1" applyFill="1" applyBorder="1" applyProtection="1"/>
    <xf numFmtId="0" fontId="47" fillId="0" borderId="0" xfId="0" applyFont="1" applyBorder="1" applyProtection="1"/>
    <xf numFmtId="0" fontId="13" fillId="0" borderId="0" xfId="0" applyFont="1" applyBorder="1"/>
    <xf numFmtId="0" fontId="17" fillId="0" borderId="0" xfId="0" applyFont="1" applyFill="1" applyBorder="1"/>
    <xf numFmtId="0" fontId="13" fillId="0" borderId="0" xfId="0" applyFont="1" applyFill="1" applyBorder="1"/>
    <xf numFmtId="0" fontId="18" fillId="0" borderId="0" xfId="0" applyFont="1" applyFill="1" applyBorder="1"/>
    <xf numFmtId="0" fontId="19" fillId="0" borderId="0" xfId="0" applyFont="1" applyBorder="1"/>
    <xf numFmtId="0" fontId="29"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29" fillId="0" borderId="10" xfId="0" applyFont="1" applyBorder="1" applyAlignment="1">
      <alignment vertical="center" wrapText="1"/>
    </xf>
    <xf numFmtId="9" fontId="50" fillId="0" borderId="10" xfId="0" applyNumberFormat="1" applyFont="1" applyBorder="1" applyAlignment="1">
      <alignment horizontal="center" vertical="center" wrapText="1"/>
    </xf>
    <xf numFmtId="1" fontId="21" fillId="2" borderId="10" xfId="0" applyNumberFormat="1" applyFont="1" applyFill="1" applyBorder="1" applyAlignment="1" applyProtection="1">
      <alignment horizontal="center" vertical="center"/>
      <protection locked="0"/>
    </xf>
    <xf numFmtId="0" fontId="20" fillId="0" borderId="0" xfId="0" applyFont="1" applyBorder="1"/>
    <xf numFmtId="0" fontId="51" fillId="0" borderId="0" xfId="0" applyFont="1" applyBorder="1"/>
    <xf numFmtId="0" fontId="46" fillId="0" borderId="24" xfId="0" applyFont="1" applyBorder="1" applyAlignment="1">
      <alignment vertical="center"/>
    </xf>
    <xf numFmtId="0" fontId="46" fillId="0" borderId="28" xfId="0" applyFont="1" applyBorder="1" applyAlignment="1">
      <alignment vertical="center"/>
    </xf>
    <xf numFmtId="0" fontId="49" fillId="0" borderId="10" xfId="0" applyFont="1" applyBorder="1" applyAlignment="1">
      <alignment horizontal="center" vertical="center" wrapText="1"/>
    </xf>
    <xf numFmtId="0" fontId="19" fillId="0" borderId="0" xfId="0" applyFont="1" applyBorder="1" applyAlignment="1">
      <alignment horizontal="left"/>
    </xf>
    <xf numFmtId="0" fontId="53" fillId="0" borderId="0" xfId="0" applyFont="1" applyFill="1" applyBorder="1" applyAlignment="1">
      <alignment horizontal="left"/>
    </xf>
    <xf numFmtId="0" fontId="54" fillId="0" borderId="0" xfId="0" applyFont="1" applyFill="1" applyBorder="1" applyAlignment="1">
      <alignment horizontal="right"/>
    </xf>
    <xf numFmtId="0" fontId="53" fillId="0" borderId="0" xfId="0" applyFont="1" applyFill="1" applyBorder="1" applyAlignment="1">
      <alignment horizontal="right"/>
    </xf>
    <xf numFmtId="0" fontId="22" fillId="0" borderId="0" xfId="0" applyFont="1" applyAlignment="1">
      <alignment vertical="center" wrapText="1"/>
    </xf>
    <xf numFmtId="0" fontId="19" fillId="0" borderId="0" xfId="0" applyFont="1" applyAlignment="1">
      <alignment horizontal="center" vertical="center"/>
    </xf>
    <xf numFmtId="0" fontId="19" fillId="0" borderId="14" xfId="0" applyFont="1" applyBorder="1" applyAlignment="1">
      <alignment vertical="center"/>
    </xf>
    <xf numFmtId="0" fontId="19" fillId="0" borderId="15" xfId="0" applyFont="1" applyBorder="1" applyAlignment="1">
      <alignment horizontal="center" vertical="center"/>
    </xf>
    <xf numFmtId="0" fontId="19" fillId="0" borderId="0" xfId="0" applyFont="1" applyAlignment="1">
      <alignment vertical="center"/>
    </xf>
    <xf numFmtId="0" fontId="55" fillId="0" borderId="11" xfId="0" applyFont="1" applyBorder="1" applyAlignment="1">
      <alignment horizontal="right" vertical="center"/>
    </xf>
    <xf numFmtId="0" fontId="17" fillId="0" borderId="0" xfId="0" applyFont="1" applyAlignment="1">
      <alignment horizontal="center"/>
    </xf>
    <xf numFmtId="0" fontId="17" fillId="0" borderId="0" xfId="0" applyFont="1" applyFill="1" applyBorder="1" applyAlignment="1">
      <alignment horizontal="left"/>
    </xf>
    <xf numFmtId="0" fontId="56" fillId="0" borderId="0" xfId="0" applyFont="1" applyBorder="1"/>
    <xf numFmtId="0" fontId="19" fillId="0" borderId="0" xfId="0" applyFont="1" applyBorder="1" applyAlignment="1">
      <alignment horizontal="center" vertical="center"/>
    </xf>
    <xf numFmtId="164" fontId="19" fillId="0" borderId="0" xfId="1" applyFont="1" applyFill="1" applyAlignment="1">
      <alignment vertical="center"/>
    </xf>
    <xf numFmtId="0" fontId="9" fillId="0" borderId="17" xfId="0" applyFont="1" applyBorder="1" applyAlignment="1">
      <alignment horizontal="right" vertical="center"/>
    </xf>
    <xf numFmtId="0" fontId="17" fillId="0" borderId="2" xfId="0" applyFont="1" applyFill="1" applyBorder="1"/>
    <xf numFmtId="0" fontId="13" fillId="0" borderId="3" xfId="0" applyFont="1" applyFill="1" applyBorder="1"/>
    <xf numFmtId="0" fontId="13" fillId="0" borderId="3" xfId="0" applyFont="1" applyBorder="1"/>
    <xf numFmtId="0" fontId="13" fillId="0" borderId="4" xfId="0" applyFont="1" applyBorder="1"/>
    <xf numFmtId="0" fontId="13" fillId="0" borderId="9" xfId="0" applyFont="1" applyBorder="1"/>
    <xf numFmtId="0" fontId="13" fillId="0" borderId="8" xfId="0" applyFont="1" applyFill="1" applyBorder="1" applyAlignment="1">
      <alignment vertical="center"/>
    </xf>
    <xf numFmtId="0" fontId="13" fillId="0" borderId="0" xfId="0" applyFont="1" applyFill="1" applyBorder="1" applyAlignment="1">
      <alignment vertical="center"/>
    </xf>
    <xf numFmtId="0" fontId="17" fillId="0" borderId="0" xfId="0" applyFont="1" applyBorder="1" applyAlignment="1">
      <alignment horizontal="right" vertical="center"/>
    </xf>
    <xf numFmtId="2" fontId="17" fillId="0" borderId="9" xfId="0" applyNumberFormat="1" applyFont="1" applyFill="1" applyBorder="1" applyAlignment="1">
      <alignment horizontal="center" vertical="center"/>
    </xf>
    <xf numFmtId="0" fontId="13" fillId="0" borderId="8" xfId="0" applyFont="1" applyBorder="1" applyAlignment="1"/>
    <xf numFmtId="166" fontId="19" fillId="0" borderId="0" xfId="0" applyNumberFormat="1" applyFont="1" applyAlignment="1">
      <alignment vertical="center"/>
    </xf>
    <xf numFmtId="0" fontId="55" fillId="0" borderId="14" xfId="0" applyFont="1" applyBorder="1" applyAlignment="1">
      <alignment horizontal="right" vertical="center"/>
    </xf>
    <xf numFmtId="0" fontId="29" fillId="0" borderId="8" xfId="0" applyFont="1" applyBorder="1" applyAlignment="1">
      <alignment horizontal="left" vertical="center" indent="2"/>
    </xf>
    <xf numFmtId="0" fontId="55" fillId="0" borderId="14" xfId="0" applyFont="1" applyFill="1" applyBorder="1" applyAlignment="1">
      <alignment horizontal="right" vertical="center"/>
    </xf>
    <xf numFmtId="0" fontId="13" fillId="0" borderId="0" xfId="0" applyFont="1" applyBorder="1" applyAlignment="1">
      <alignment horizontal="center"/>
    </xf>
    <xf numFmtId="0" fontId="9" fillId="0" borderId="14" xfId="0" applyFont="1" applyBorder="1" applyAlignment="1">
      <alignment vertical="center"/>
    </xf>
    <xf numFmtId="0" fontId="13" fillId="0" borderId="8" xfId="0" applyFont="1" applyBorder="1" applyAlignment="1">
      <alignment vertical="center"/>
    </xf>
    <xf numFmtId="0" fontId="18" fillId="0" borderId="0" xfId="0" applyFont="1" applyBorder="1" applyAlignment="1">
      <alignment horizontal="right" vertical="center"/>
    </xf>
    <xf numFmtId="0" fontId="13" fillId="0" borderId="0" xfId="0" applyFont="1" applyBorder="1" applyAlignment="1">
      <alignment vertical="center"/>
    </xf>
    <xf numFmtId="0" fontId="17" fillId="0" borderId="0" xfId="0" applyFont="1" applyBorder="1" applyAlignment="1">
      <alignment horizontal="left" vertical="center"/>
    </xf>
    <xf numFmtId="0" fontId="61" fillId="0" borderId="0" xfId="0" applyFont="1" applyBorder="1"/>
    <xf numFmtId="0" fontId="9" fillId="0" borderId="16" xfId="0" applyFont="1" applyBorder="1" applyAlignment="1">
      <alignment vertical="center"/>
    </xf>
    <xf numFmtId="0" fontId="18" fillId="0" borderId="0" xfId="0" applyFont="1" applyBorder="1" applyAlignment="1">
      <alignment horizontal="left" vertical="center"/>
    </xf>
    <xf numFmtId="0" fontId="21" fillId="0" borderId="0" xfId="0" applyFont="1" applyBorder="1" applyAlignment="1">
      <alignment horizontal="right"/>
    </xf>
    <xf numFmtId="0" fontId="18" fillId="0" borderId="0" xfId="0" applyFont="1" applyBorder="1" applyAlignment="1">
      <alignment vertical="center"/>
    </xf>
    <xf numFmtId="0" fontId="17" fillId="0" borderId="24" xfId="0" applyFont="1" applyFill="1" applyBorder="1" applyAlignment="1">
      <alignment horizontal="right" vertical="center"/>
    </xf>
    <xf numFmtId="0" fontId="17" fillId="0" borderId="27" xfId="0" applyFont="1" applyBorder="1" applyAlignment="1">
      <alignment horizontal="left" vertical="center"/>
    </xf>
    <xf numFmtId="2" fontId="36" fillId="0" borderId="0" xfId="0" applyNumberFormat="1" applyFont="1" applyFill="1" applyBorder="1" applyAlignment="1" applyProtection="1">
      <alignment horizontal="right"/>
    </xf>
    <xf numFmtId="0" fontId="36" fillId="0" borderId="9" xfId="0" applyFont="1" applyBorder="1" applyAlignment="1">
      <alignment horizontal="right"/>
    </xf>
    <xf numFmtId="0" fontId="29" fillId="0" borderId="5" xfId="0" applyFont="1" applyBorder="1" applyAlignment="1">
      <alignment horizontal="left" vertical="center" wrapText="1" indent="2"/>
    </xf>
    <xf numFmtId="0" fontId="0" fillId="0" borderId="6" xfId="0" applyBorder="1" applyAlignment="1">
      <alignment horizontal="left" vertical="center" wrapText="1" indent="2"/>
    </xf>
    <xf numFmtId="0" fontId="28" fillId="0" borderId="7" xfId="0" applyFont="1" applyBorder="1" applyAlignment="1" applyProtection="1">
      <alignment horizontal="left" vertical="center"/>
    </xf>
    <xf numFmtId="0" fontId="13" fillId="3" borderId="31" xfId="0" applyFont="1" applyFill="1" applyBorder="1"/>
    <xf numFmtId="4" fontId="17" fillId="3" borderId="32" xfId="0" applyNumberFormat="1" applyFont="1" applyFill="1" applyBorder="1" applyAlignment="1">
      <alignment horizontal="center" vertical="center"/>
    </xf>
    <xf numFmtId="0" fontId="13" fillId="3" borderId="32" xfId="0" applyFont="1" applyFill="1" applyBorder="1"/>
    <xf numFmtId="0" fontId="13" fillId="3" borderId="32" xfId="0" applyFont="1" applyFill="1" applyBorder="1" applyProtection="1"/>
    <xf numFmtId="0" fontId="13" fillId="3" borderId="26" xfId="0" applyFont="1" applyFill="1" applyBorder="1" applyProtection="1"/>
    <xf numFmtId="4" fontId="17" fillId="0" borderId="0" xfId="0" applyNumberFormat="1" applyFont="1" applyFill="1" applyBorder="1" applyAlignment="1">
      <alignment horizontal="center" vertical="center"/>
    </xf>
    <xf numFmtId="164" fontId="39" fillId="0" borderId="0" xfId="1" applyFont="1" applyFill="1" applyBorder="1" applyAlignment="1" applyProtection="1">
      <alignment horizontal="center" vertical="center"/>
    </xf>
    <xf numFmtId="0" fontId="62" fillId="0" borderId="0" xfId="0" applyFont="1" applyBorder="1" applyProtection="1"/>
    <xf numFmtId="0" fontId="62" fillId="0" borderId="0" xfId="0" applyFont="1" applyBorder="1"/>
    <xf numFmtId="0" fontId="63" fillId="0" borderId="0" xfId="0" applyFont="1" applyFill="1" applyBorder="1"/>
    <xf numFmtId="4" fontId="64" fillId="0" borderId="0" xfId="0" applyNumberFormat="1" applyFont="1" applyFill="1" applyBorder="1" applyAlignment="1">
      <alignment horizontal="center" vertical="center"/>
    </xf>
    <xf numFmtId="0" fontId="63" fillId="0" borderId="0" xfId="0" applyFont="1" applyBorder="1"/>
    <xf numFmtId="4" fontId="64" fillId="0" borderId="0" xfId="0" applyNumberFormat="1" applyFont="1" applyFill="1" applyBorder="1" applyAlignment="1">
      <alignment horizontal="right" vertical="center"/>
    </xf>
    <xf numFmtId="0" fontId="65" fillId="0" borderId="0" xfId="0" applyFont="1" applyFill="1" applyBorder="1" applyAlignment="1">
      <alignment horizontal="right"/>
    </xf>
    <xf numFmtId="2" fontId="65" fillId="0" borderId="0" xfId="0" applyNumberFormat="1" applyFont="1" applyFill="1" applyBorder="1" applyAlignment="1">
      <alignment horizontal="center"/>
    </xf>
    <xf numFmtId="0" fontId="66" fillId="0" borderId="0" xfId="0" applyFont="1" applyBorder="1"/>
    <xf numFmtId="0" fontId="66" fillId="0" borderId="0" xfId="0" applyFont="1" applyFill="1" applyBorder="1"/>
    <xf numFmtId="0" fontId="64" fillId="0" borderId="0" xfId="0" applyFont="1" applyFill="1" applyBorder="1"/>
    <xf numFmtId="0" fontId="67" fillId="0" borderId="10" xfId="0" applyFont="1" applyBorder="1" applyAlignment="1">
      <alignment horizontal="center" vertical="center" wrapText="1"/>
    </xf>
    <xf numFmtId="0" fontId="66" fillId="0" borderId="10" xfId="0" applyFont="1" applyBorder="1" applyAlignment="1">
      <alignment horizontal="center" vertical="center" wrapText="1"/>
    </xf>
    <xf numFmtId="0" fontId="13" fillId="0" borderId="0" xfId="0" applyFont="1"/>
    <xf numFmtId="0" fontId="13" fillId="0" borderId="0" xfId="0" applyFont="1" applyAlignment="1">
      <alignment horizontal="center" vertical="center"/>
    </xf>
    <xf numFmtId="0" fontId="21" fillId="0" borderId="0" xfId="0" applyFont="1" applyAlignment="1">
      <alignment horizontal="center" vertical="center"/>
    </xf>
    <xf numFmtId="0" fontId="26" fillId="0" borderId="15" xfId="0" applyFont="1" applyBorder="1" applyAlignment="1">
      <alignment horizontal="center" vertical="center"/>
    </xf>
    <xf numFmtId="0" fontId="15" fillId="2" borderId="10" xfId="0" applyFont="1" applyFill="1" applyBorder="1" applyAlignment="1" applyProtection="1">
      <alignment horizontal="right" vertical="center"/>
      <protection locked="0"/>
    </xf>
    <xf numFmtId="0" fontId="55" fillId="0" borderId="27" xfId="0" applyFont="1" applyBorder="1" applyAlignment="1">
      <alignment horizontal="center" vertical="center"/>
    </xf>
    <xf numFmtId="0" fontId="20" fillId="0" borderId="10" xfId="0" applyFont="1" applyBorder="1" applyAlignment="1">
      <alignment horizontal="center" vertical="center"/>
    </xf>
    <xf numFmtId="0" fontId="68" fillId="0" borderId="0" xfId="0" applyFont="1" applyBorder="1"/>
    <xf numFmtId="0" fontId="13" fillId="0" borderId="0" xfId="0" applyFont="1" applyBorder="1" applyAlignment="1">
      <alignment horizontal="center" vertical="center"/>
    </xf>
    <xf numFmtId="0" fontId="29" fillId="0" borderId="0" xfId="0" applyFont="1" applyBorder="1" applyAlignment="1">
      <alignment horizontal="left" vertical="center" indent="2"/>
    </xf>
    <xf numFmtId="164" fontId="13" fillId="0" borderId="0" xfId="1" applyFont="1" applyFill="1" applyAlignment="1">
      <alignment vertical="center"/>
    </xf>
    <xf numFmtId="0" fontId="10" fillId="0" borderId="17" xfId="0" applyFont="1" applyBorder="1" applyAlignment="1">
      <alignment horizontal="right" vertical="center"/>
    </xf>
    <xf numFmtId="0" fontId="55" fillId="0" borderId="10" xfId="0" applyFont="1" applyBorder="1" applyAlignment="1">
      <alignment horizontal="center" vertical="center"/>
    </xf>
    <xf numFmtId="0" fontId="13" fillId="0" borderId="15" xfId="0" applyFont="1" applyBorder="1" applyAlignment="1">
      <alignment vertical="center"/>
    </xf>
    <xf numFmtId="0" fontId="10" fillId="0" borderId="0" xfId="0" applyFont="1" applyBorder="1" applyAlignment="1">
      <alignment horizontal="right" vertical="center"/>
    </xf>
    <xf numFmtId="0" fontId="13" fillId="0" borderId="9" xfId="0" applyFont="1" applyFill="1" applyBorder="1"/>
    <xf numFmtId="0" fontId="15" fillId="2" borderId="10" xfId="0" applyFont="1" applyFill="1" applyBorder="1" applyAlignment="1" applyProtection="1">
      <alignment horizontal="right" vertical="center" wrapText="1"/>
      <protection locked="0"/>
    </xf>
    <xf numFmtId="0" fontId="55" fillId="0" borderId="16" xfId="0" applyFont="1" applyBorder="1" applyAlignment="1">
      <alignment horizontal="right" vertical="center"/>
    </xf>
    <xf numFmtId="166" fontId="18" fillId="0" borderId="10" xfId="0" applyNumberFormat="1" applyFont="1" applyBorder="1" applyAlignment="1">
      <alignment horizontal="center" vertical="center" wrapText="1"/>
    </xf>
    <xf numFmtId="4" fontId="2" fillId="0" borderId="27" xfId="0" applyNumberFormat="1" applyFont="1" applyFill="1" applyBorder="1" applyAlignment="1" applyProtection="1">
      <alignment horizontal="center" vertical="center"/>
    </xf>
    <xf numFmtId="0" fontId="69" fillId="0" borderId="9" xfId="0" applyFont="1" applyBorder="1" applyAlignment="1">
      <alignment horizontal="center" vertical="center"/>
    </xf>
    <xf numFmtId="0" fontId="18" fillId="0" borderId="0" xfId="0" applyFont="1" applyFill="1" applyBorder="1" applyAlignment="1">
      <alignment horizontal="right" vertical="center"/>
    </xf>
    <xf numFmtId="0" fontId="17" fillId="0" borderId="0" xfId="0" applyFont="1" applyFill="1" applyBorder="1" applyAlignment="1">
      <alignment horizontal="right" vertical="center"/>
    </xf>
    <xf numFmtId="4" fontId="2" fillId="0" borderId="0" xfId="0" applyNumberFormat="1" applyFont="1" applyFill="1" applyBorder="1" applyAlignment="1" applyProtection="1">
      <alignment horizontal="center" vertical="center"/>
    </xf>
    <xf numFmtId="0" fontId="69" fillId="0" borderId="28" xfId="0" applyFont="1" applyBorder="1" applyAlignment="1">
      <alignment horizontal="center" vertical="center"/>
    </xf>
    <xf numFmtId="0" fontId="18" fillId="0" borderId="28" xfId="0" applyFont="1" applyBorder="1" applyAlignment="1">
      <alignment horizontal="center" vertical="center"/>
    </xf>
    <xf numFmtId="4" fontId="35" fillId="2" borderId="30" xfId="0" applyNumberFormat="1" applyFont="1" applyFill="1" applyBorder="1" applyAlignment="1" applyProtection="1">
      <alignment horizontal="center" vertical="center"/>
      <protection locked="0"/>
    </xf>
    <xf numFmtId="0" fontId="29" fillId="0" borderId="8" xfId="0" applyFont="1" applyBorder="1" applyAlignment="1">
      <alignment horizontal="left" vertical="center" wrapText="1" indent="2"/>
    </xf>
    <xf numFmtId="0" fontId="0" fillId="0" borderId="0" xfId="0" applyBorder="1" applyAlignment="1">
      <alignment horizontal="left" vertical="center" wrapText="1" indent="2"/>
    </xf>
    <xf numFmtId="0" fontId="13" fillId="0" borderId="6" xfId="0" applyFont="1" applyBorder="1"/>
    <xf numFmtId="0" fontId="70" fillId="0" borderId="6" xfId="0" applyFont="1" applyBorder="1" applyAlignment="1">
      <alignment horizontal="center" vertical="center"/>
    </xf>
    <xf numFmtId="0" fontId="71" fillId="0" borderId="7" xfId="0" applyFont="1" applyBorder="1" applyAlignment="1" applyProtection="1">
      <alignment horizontal="center" vertical="center"/>
    </xf>
    <xf numFmtId="4" fontId="17" fillId="3" borderId="32" xfId="0" applyNumberFormat="1" applyFont="1" applyFill="1" applyBorder="1" applyAlignment="1">
      <alignment horizontal="right" vertical="center"/>
    </xf>
    <xf numFmtId="4" fontId="17" fillId="3" borderId="32" xfId="0" applyNumberFormat="1" applyFont="1" applyFill="1" applyBorder="1" applyAlignment="1">
      <alignment horizontal="left" vertical="center"/>
    </xf>
    <xf numFmtId="0" fontId="13" fillId="3" borderId="26" xfId="0" applyFont="1" applyFill="1" applyBorder="1"/>
    <xf numFmtId="0" fontId="42" fillId="0" borderId="0" xfId="0" applyFont="1" applyFill="1" applyBorder="1"/>
    <xf numFmtId="4" fontId="43" fillId="0" borderId="0" xfId="0" applyNumberFormat="1" applyFont="1" applyFill="1" applyBorder="1" applyAlignment="1">
      <alignment horizontal="right" vertical="center"/>
    </xf>
    <xf numFmtId="4" fontId="43" fillId="0" borderId="0" xfId="0" applyNumberFormat="1" applyFont="1" applyFill="1" applyBorder="1" applyAlignment="1">
      <alignment horizontal="left" vertical="center"/>
    </xf>
    <xf numFmtId="0" fontId="20" fillId="0" borderId="0" xfId="0" applyFont="1" applyBorder="1" applyAlignment="1">
      <alignment vertical="center"/>
    </xf>
    <xf numFmtId="0" fontId="42" fillId="0" borderId="0" xfId="0" applyFont="1" applyBorder="1" applyAlignment="1">
      <alignment horizontal="center" wrapText="1"/>
    </xf>
    <xf numFmtId="0" fontId="42" fillId="0" borderId="0" xfId="0" applyFont="1" applyFill="1" applyBorder="1" applyAlignment="1" applyProtection="1">
      <alignment horizontal="center"/>
    </xf>
    <xf numFmtId="0" fontId="42" fillId="0" borderId="0" xfId="0" applyFont="1" applyBorder="1" applyAlignment="1" applyProtection="1">
      <alignment horizontal="center"/>
    </xf>
    <xf numFmtId="0" fontId="42" fillId="0" borderId="0" xfId="0" applyFont="1" applyAlignment="1">
      <alignment horizontal="center"/>
    </xf>
    <xf numFmtId="0" fontId="42" fillId="0" borderId="0" xfId="0" applyFont="1" applyBorder="1" applyAlignment="1">
      <alignment horizontal="center" vertical="center"/>
    </xf>
    <xf numFmtId="0" fontId="42" fillId="0" borderId="0" xfId="0" applyFont="1" applyAlignment="1">
      <alignment horizontal="center" vertical="center"/>
    </xf>
    <xf numFmtId="0" fontId="72" fillId="0" borderId="0" xfId="0" applyFont="1" applyBorder="1" applyAlignment="1">
      <alignment wrapText="1"/>
    </xf>
    <xf numFmtId="0" fontId="46" fillId="0" borderId="24" xfId="0" applyFont="1" applyBorder="1" applyAlignment="1">
      <alignment horizontal="left"/>
    </xf>
    <xf numFmtId="0" fontId="20" fillId="0" borderId="28" xfId="0" applyFont="1" applyBorder="1" applyAlignment="1">
      <alignment horizontal="right"/>
    </xf>
    <xf numFmtId="0" fontId="74" fillId="0" borderId="0" xfId="0" applyFont="1" applyAlignment="1">
      <alignment horizontal="center" vertical="center"/>
    </xf>
    <xf numFmtId="0" fontId="28" fillId="0" borderId="8" xfId="0" applyFont="1" applyFill="1" applyBorder="1" applyAlignment="1">
      <alignment horizontal="left" vertical="center" indent="2"/>
    </xf>
    <xf numFmtId="0" fontId="3" fillId="0" borderId="0" xfId="0" applyFont="1" applyBorder="1"/>
    <xf numFmtId="0" fontId="3" fillId="0" borderId="9" xfId="0" applyFont="1" applyBorder="1"/>
    <xf numFmtId="0" fontId="21" fillId="0" borderId="0" xfId="0" applyFont="1" applyBorder="1" applyAlignment="1">
      <alignment horizontal="right" vertical="center"/>
    </xf>
    <xf numFmtId="0" fontId="0" fillId="0" borderId="0" xfId="0" applyBorder="1" applyAlignment="1">
      <alignment horizontal="right" vertical="center"/>
    </xf>
    <xf numFmtId="0" fontId="3" fillId="0" borderId="0" xfId="0" applyFont="1" applyBorder="1" applyAlignment="1">
      <alignment vertical="center"/>
    </xf>
    <xf numFmtId="0" fontId="75" fillId="0" borderId="9" xfId="0" applyFont="1" applyBorder="1" applyAlignment="1">
      <alignment horizontal="center" vertical="center"/>
    </xf>
    <xf numFmtId="0" fontId="61" fillId="0" borderId="9" xfId="0" applyFont="1" applyBorder="1"/>
    <xf numFmtId="0" fontId="13" fillId="0" borderId="28" xfId="0" applyFont="1" applyBorder="1"/>
    <xf numFmtId="0" fontId="18" fillId="0" borderId="28" xfId="0" applyFont="1" applyBorder="1" applyAlignment="1">
      <alignment horizontal="right" vertical="center"/>
    </xf>
    <xf numFmtId="0" fontId="26" fillId="0" borderId="6" xfId="0" applyFont="1" applyBorder="1" applyAlignment="1">
      <alignment horizontal="left" vertical="center" wrapText="1" indent="2"/>
    </xf>
    <xf numFmtId="0" fontId="75" fillId="0" borderId="6" xfId="0" applyFont="1" applyBorder="1" applyAlignment="1">
      <alignment horizontal="center" vertical="center"/>
    </xf>
    <xf numFmtId="0" fontId="75" fillId="0" borderId="7" xfId="0" applyFont="1" applyBorder="1" applyAlignment="1">
      <alignment horizontal="center" vertical="center"/>
    </xf>
    <xf numFmtId="0" fontId="24" fillId="3" borderId="5" xfId="0" applyFont="1" applyFill="1" applyBorder="1" applyAlignment="1">
      <alignment horizontal="left" vertical="center" wrapText="1" indent="2"/>
    </xf>
    <xf numFmtId="0" fontId="17" fillId="3" borderId="6" xfId="0" applyFont="1" applyFill="1" applyBorder="1" applyAlignment="1">
      <alignment horizontal="center" vertical="center"/>
    </xf>
    <xf numFmtId="0" fontId="24" fillId="3" borderId="6" xfId="0" applyFont="1" applyFill="1" applyBorder="1" applyAlignment="1">
      <alignment horizontal="left" vertical="center" wrapText="1" indent="2"/>
    </xf>
    <xf numFmtId="0" fontId="24" fillId="3" borderId="6" xfId="0" applyFont="1" applyFill="1" applyBorder="1"/>
    <xf numFmtId="0" fontId="17" fillId="3" borderId="6" xfId="0" applyFont="1" applyFill="1" applyBorder="1" applyAlignment="1" applyProtection="1">
      <alignment horizontal="center" vertical="center"/>
    </xf>
    <xf numFmtId="0" fontId="17" fillId="3" borderId="7" xfId="0" applyFont="1" applyFill="1" applyBorder="1" applyAlignment="1" applyProtection="1">
      <alignment horizontal="left" vertical="center"/>
    </xf>
    <xf numFmtId="0" fontId="24" fillId="0" borderId="0" xfId="0" applyFont="1" applyFill="1" applyBorder="1" applyAlignment="1">
      <alignment horizontal="left" vertical="center" wrapText="1" indent="2"/>
    </xf>
    <xf numFmtId="0" fontId="24" fillId="0" borderId="0" xfId="0" applyFont="1" applyFill="1" applyBorder="1"/>
    <xf numFmtId="0" fontId="17" fillId="0" borderId="0" xfId="0" applyFont="1" applyFill="1" applyBorder="1" applyAlignment="1" applyProtection="1">
      <alignment horizontal="center" vertical="center"/>
    </xf>
    <xf numFmtId="0" fontId="42" fillId="0" borderId="0" xfId="0" applyFont="1" applyFill="1" applyBorder="1" applyAlignment="1">
      <alignment vertical="center"/>
    </xf>
    <xf numFmtId="4" fontId="43" fillId="0" borderId="0" xfId="0" applyNumberFormat="1" applyFont="1" applyFill="1" applyBorder="1" applyAlignment="1">
      <alignment horizontal="center" vertical="center"/>
    </xf>
    <xf numFmtId="0" fontId="42" fillId="0" borderId="0" xfId="0" applyFont="1" applyBorder="1" applyAlignment="1">
      <alignment vertical="center"/>
    </xf>
    <xf numFmtId="0" fontId="42" fillId="0" borderId="0" xfId="0" applyFont="1" applyAlignment="1">
      <alignment vertical="center"/>
    </xf>
    <xf numFmtId="164" fontId="39" fillId="3" borderId="32" xfId="1" applyFont="1" applyFill="1" applyBorder="1" applyAlignment="1">
      <alignment horizontal="right" vertical="center"/>
    </xf>
    <xf numFmtId="2" fontId="3" fillId="2" borderId="0" xfId="0" applyNumberFormat="1" applyFont="1" applyFill="1" applyBorder="1" applyAlignment="1" applyProtection="1">
      <alignment horizontal="center" vertical="center"/>
      <protection locked="0"/>
    </xf>
    <xf numFmtId="2" fontId="3" fillId="0" borderId="0" xfId="0" applyNumberFormat="1" applyFont="1" applyFill="1" applyBorder="1" applyAlignment="1" applyProtection="1">
      <alignment horizontal="center" vertical="center"/>
    </xf>
    <xf numFmtId="0" fontId="13" fillId="0" borderId="10" xfId="0" applyFont="1" applyBorder="1" applyAlignment="1" applyProtection="1">
      <alignment horizontal="center" vertical="center" wrapText="1"/>
    </xf>
    <xf numFmtId="164" fontId="39" fillId="3" borderId="32" xfId="1" applyFont="1" applyFill="1" applyBorder="1" applyAlignment="1" applyProtection="1">
      <alignment horizontal="center" vertical="center"/>
    </xf>
    <xf numFmtId="0" fontId="13" fillId="0" borderId="14" xfId="0" applyFont="1" applyBorder="1" applyProtection="1"/>
    <xf numFmtId="0" fontId="13" fillId="0" borderId="0" xfId="0" applyFont="1" applyProtection="1"/>
    <xf numFmtId="0" fontId="16"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xf>
    <xf numFmtId="0" fontId="48" fillId="0" borderId="0" xfId="0" applyFont="1" applyBorder="1" applyAlignment="1" applyProtection="1">
      <alignment horizontal="center" vertical="center"/>
    </xf>
    <xf numFmtId="0" fontId="48" fillId="0" borderId="0" xfId="0" applyFont="1" applyBorder="1" applyAlignment="1" applyProtection="1">
      <alignment horizontal="center"/>
    </xf>
    <xf numFmtId="0" fontId="25" fillId="0" borderId="0" xfId="2" applyFill="1" applyBorder="1" applyAlignment="1" applyProtection="1"/>
    <xf numFmtId="0" fontId="0" fillId="0" borderId="0" xfId="0" applyAlignment="1" applyProtection="1"/>
    <xf numFmtId="0" fontId="13" fillId="0" borderId="0" xfId="0" applyFont="1" applyBorder="1" applyAlignment="1" applyProtection="1">
      <alignment horizontal="right" vertical="center"/>
    </xf>
    <xf numFmtId="0" fontId="13" fillId="0" borderId="15" xfId="0" applyFont="1" applyBorder="1" applyAlignment="1" applyProtection="1">
      <alignment vertical="center"/>
    </xf>
    <xf numFmtId="0" fontId="24" fillId="0" borderId="0" xfId="0" applyFont="1" applyBorder="1" applyAlignment="1" applyProtection="1">
      <alignment vertical="center"/>
    </xf>
    <xf numFmtId="0" fontId="24" fillId="0" borderId="0" xfId="0" applyFont="1" applyBorder="1" applyAlignment="1" applyProtection="1">
      <alignment horizontal="center" vertical="center"/>
    </xf>
    <xf numFmtId="0" fontId="24" fillId="0" borderId="15" xfId="0" applyFont="1" applyBorder="1" applyAlignment="1" applyProtection="1">
      <alignment horizontal="center" vertical="center"/>
    </xf>
    <xf numFmtId="0" fontId="13" fillId="0" borderId="14" xfId="0" applyFont="1" applyBorder="1" applyAlignment="1" applyProtection="1">
      <alignment vertical="center"/>
    </xf>
    <xf numFmtId="0" fontId="13" fillId="0" borderId="15" xfId="0" applyFont="1" applyBorder="1" applyAlignment="1" applyProtection="1">
      <alignment horizontal="center" vertical="center"/>
    </xf>
    <xf numFmtId="0" fontId="9" fillId="0" borderId="11" xfId="0" applyFont="1" applyBorder="1" applyAlignment="1" applyProtection="1">
      <alignment horizontal="right" vertical="center"/>
    </xf>
    <xf numFmtId="0" fontId="9" fillId="0" borderId="27" xfId="0" applyFont="1" applyBorder="1" applyAlignment="1" applyProtection="1">
      <alignment horizontal="center" vertical="center"/>
    </xf>
    <xf numFmtId="0" fontId="19" fillId="0" borderId="10" xfId="0" applyFont="1" applyBorder="1" applyAlignment="1" applyProtection="1">
      <alignment horizontal="center" vertical="center"/>
    </xf>
    <xf numFmtId="0" fontId="13" fillId="0" borderId="14" xfId="0" applyFont="1" applyBorder="1" applyAlignment="1" applyProtection="1">
      <alignment horizontal="center" vertical="center"/>
    </xf>
    <xf numFmtId="164" fontId="24" fillId="0" borderId="0" xfId="1" applyFont="1" applyFill="1" applyBorder="1" applyAlignment="1" applyProtection="1">
      <alignment vertical="center"/>
    </xf>
    <xf numFmtId="0" fontId="11" fillId="0" borderId="17" xfId="0" applyFont="1" applyBorder="1" applyAlignment="1" applyProtection="1">
      <alignment horizontal="right" vertical="center"/>
    </xf>
    <xf numFmtId="0" fontId="9" fillId="0" borderId="10" xfId="0" applyFont="1" applyBorder="1" applyAlignment="1" applyProtection="1">
      <alignment horizontal="center" vertical="center"/>
    </xf>
    <xf numFmtId="0" fontId="11" fillId="0" borderId="0" xfId="0" applyFont="1" applyBorder="1" applyAlignment="1" applyProtection="1">
      <alignment horizontal="right" vertical="center"/>
    </xf>
    <xf numFmtId="0" fontId="1" fillId="0" borderId="0" xfId="0" applyFont="1" applyBorder="1" applyAlignment="1" applyProtection="1">
      <alignment horizontal="center" vertical="center"/>
    </xf>
    <xf numFmtId="0" fontId="17" fillId="0" borderId="24" xfId="0" applyFont="1" applyBorder="1" applyAlignment="1" applyProtection="1">
      <alignment horizontal="center" vertical="center"/>
    </xf>
    <xf numFmtId="166" fontId="18" fillId="0" borderId="10" xfId="0" applyNumberFormat="1" applyFont="1" applyBorder="1" applyAlignment="1" applyProtection="1">
      <alignment horizontal="center" vertical="center"/>
    </xf>
    <xf numFmtId="0" fontId="24" fillId="0" borderId="14" xfId="0" applyFont="1" applyBorder="1" applyAlignment="1" applyProtection="1">
      <alignment vertical="center"/>
    </xf>
    <xf numFmtId="0" fontId="9" fillId="0" borderId="10" xfId="0" applyFont="1" applyBorder="1" applyAlignment="1" applyProtection="1">
      <alignment horizontal="center" vertical="center" wrapText="1"/>
    </xf>
    <xf numFmtId="0" fontId="9" fillId="0" borderId="14" xfId="0" applyFont="1" applyBorder="1" applyAlignment="1" applyProtection="1">
      <alignment horizontal="right" vertical="center"/>
    </xf>
    <xf numFmtId="0" fontId="9" fillId="0" borderId="11" xfId="0" applyFont="1" applyBorder="1" applyAlignment="1" applyProtection="1">
      <alignment horizontal="center" vertical="center" wrapText="1"/>
    </xf>
    <xf numFmtId="0" fontId="9" fillId="0" borderId="14" xfId="0" applyFont="1" applyFill="1" applyBorder="1" applyAlignment="1" applyProtection="1">
      <alignment horizontal="right" vertical="center"/>
    </xf>
    <xf numFmtId="0" fontId="11" fillId="0" borderId="14" xfId="0" applyFont="1" applyBorder="1" applyAlignment="1" applyProtection="1">
      <alignment vertical="center"/>
    </xf>
    <xf numFmtId="0" fontId="24" fillId="0" borderId="16" xfId="0" applyFont="1" applyBorder="1" applyAlignment="1" applyProtection="1">
      <alignment vertical="center"/>
    </xf>
    <xf numFmtId="0" fontId="24" fillId="0" borderId="17" xfId="0" applyFont="1" applyBorder="1" applyAlignment="1" applyProtection="1">
      <alignment vertical="center"/>
    </xf>
    <xf numFmtId="0" fontId="11" fillId="0" borderId="16" xfId="0" applyFont="1" applyBorder="1" applyAlignment="1" applyProtection="1">
      <alignment vertical="center"/>
    </xf>
    <xf numFmtId="0" fontId="9" fillId="0" borderId="24" xfId="0" applyFont="1" applyBorder="1" applyAlignment="1" applyProtection="1">
      <alignment horizontal="center" vertical="center" wrapText="1"/>
    </xf>
    <xf numFmtId="0" fontId="11" fillId="0" borderId="0" xfId="0" applyFont="1" applyBorder="1" applyAlignment="1" applyProtection="1">
      <alignment vertical="center"/>
    </xf>
    <xf numFmtId="0" fontId="9" fillId="0" borderId="0" xfId="0" applyFont="1" applyBorder="1" applyAlignment="1" applyProtection="1">
      <alignment horizontal="center" vertical="center" wrapText="1"/>
    </xf>
    <xf numFmtId="0" fontId="19" fillId="0" borderId="0" xfId="0" applyFont="1" applyBorder="1" applyAlignment="1" applyProtection="1">
      <alignment horizontal="center" vertical="center"/>
    </xf>
    <xf numFmtId="0" fontId="13" fillId="0" borderId="15" xfId="0" applyFont="1" applyBorder="1" applyProtection="1"/>
    <xf numFmtId="0" fontId="13" fillId="0" borderId="0" xfId="0" applyFont="1" applyBorder="1" applyAlignment="1" applyProtection="1">
      <alignment horizontal="center" vertical="center"/>
    </xf>
    <xf numFmtId="0" fontId="21" fillId="0" borderId="0" xfId="0" applyFont="1" applyBorder="1" applyAlignment="1" applyProtection="1">
      <alignment horizontal="center" vertical="center"/>
    </xf>
    <xf numFmtId="0" fontId="8" fillId="0" borderId="14" xfId="0" applyFont="1" applyBorder="1" applyAlignment="1" applyProtection="1">
      <alignment horizontal="center" vertical="center"/>
    </xf>
    <xf numFmtId="0" fontId="26" fillId="0" borderId="15" xfId="0" applyFont="1" applyBorder="1" applyAlignment="1" applyProtection="1">
      <alignment horizontal="center" vertical="center"/>
    </xf>
    <xf numFmtId="0" fontId="55" fillId="0" borderId="27" xfId="0" applyFont="1" applyBorder="1" applyAlignment="1" applyProtection="1">
      <alignment horizontal="center" vertical="center"/>
    </xf>
    <xf numFmtId="0" fontId="20" fillId="0" borderId="10" xfId="0" applyFont="1" applyBorder="1" applyAlignment="1" applyProtection="1">
      <alignment horizontal="center" vertical="center"/>
    </xf>
    <xf numFmtId="164" fontId="13" fillId="0" borderId="0" xfId="1" applyFont="1" applyFill="1" applyBorder="1" applyAlignment="1" applyProtection="1">
      <alignment vertical="center"/>
    </xf>
    <xf numFmtId="0" fontId="10" fillId="0" borderId="17" xfId="0" applyFont="1" applyBorder="1" applyAlignment="1" applyProtection="1">
      <alignment horizontal="right" vertical="center"/>
    </xf>
    <xf numFmtId="0" fontId="55" fillId="0" borderId="10" xfId="0" applyFont="1" applyBorder="1" applyAlignment="1" applyProtection="1">
      <alignment horizontal="center" vertical="center"/>
    </xf>
    <xf numFmtId="0" fontId="10" fillId="0" borderId="0" xfId="0" applyFont="1" applyBorder="1" applyAlignment="1" applyProtection="1">
      <alignment horizontal="right" vertical="center"/>
    </xf>
    <xf numFmtId="0" fontId="3" fillId="0" borderId="0" xfId="0" applyFont="1" applyBorder="1" applyAlignment="1" applyProtection="1">
      <alignment horizontal="center" vertical="center"/>
    </xf>
    <xf numFmtId="0" fontId="55" fillId="0" borderId="10" xfId="0" applyFont="1" applyBorder="1" applyAlignment="1" applyProtection="1">
      <alignment horizontal="center" vertical="center" wrapText="1"/>
    </xf>
    <xf numFmtId="0" fontId="9" fillId="0" borderId="16" xfId="0" applyFont="1" applyBorder="1" applyAlignment="1" applyProtection="1">
      <alignment horizontal="right" vertical="center"/>
    </xf>
    <xf numFmtId="166" fontId="18" fillId="0" borderId="10" xfId="0" applyNumberFormat="1" applyFont="1" applyBorder="1" applyAlignment="1" applyProtection="1">
      <alignment horizontal="center" vertical="center" wrapText="1"/>
    </xf>
    <xf numFmtId="0" fontId="13" fillId="0" borderId="17" xfId="0" applyFont="1" applyBorder="1" applyAlignment="1" applyProtection="1">
      <alignment vertical="center"/>
    </xf>
    <xf numFmtId="0" fontId="13" fillId="0" borderId="17" xfId="0" applyFont="1" applyBorder="1" applyAlignment="1" applyProtection="1">
      <alignment horizontal="right" vertical="center"/>
    </xf>
    <xf numFmtId="0" fontId="13" fillId="0" borderId="17" xfId="0" applyFont="1" applyBorder="1" applyProtection="1"/>
    <xf numFmtId="0" fontId="13" fillId="0" borderId="18" xfId="0" applyFont="1" applyBorder="1" applyProtection="1"/>
    <xf numFmtId="0" fontId="39" fillId="0" borderId="0" xfId="0" applyFont="1" applyAlignment="1" applyProtection="1">
      <alignment vertical="center"/>
    </xf>
    <xf numFmtId="164" fontId="39" fillId="0" borderId="0" xfId="1" applyFont="1" applyAlignment="1" applyProtection="1">
      <alignment vertical="center"/>
    </xf>
    <xf numFmtId="0" fontId="24" fillId="0" borderId="0" xfId="0" applyFont="1" applyAlignment="1" applyProtection="1">
      <alignment vertical="center"/>
    </xf>
    <xf numFmtId="0" fontId="13" fillId="0" borderId="3" xfId="0" applyFont="1" applyBorder="1" applyProtection="1"/>
    <xf numFmtId="0" fontId="13" fillId="0" borderId="4" xfId="0" applyFont="1" applyBorder="1" applyProtection="1"/>
    <xf numFmtId="0" fontId="20" fillId="0" borderId="0" xfId="0" applyFont="1" applyBorder="1" applyAlignment="1" applyProtection="1">
      <alignment vertical="center"/>
    </xf>
    <xf numFmtId="0" fontId="20" fillId="0" borderId="0" xfId="0" applyFont="1" applyProtection="1"/>
    <xf numFmtId="0" fontId="35" fillId="0" borderId="0" xfId="0" applyFont="1" applyFill="1" applyBorder="1" applyAlignment="1" applyProtection="1">
      <alignment horizontal="center" vertical="center"/>
    </xf>
    <xf numFmtId="0" fontId="17" fillId="0" borderId="24" xfId="0" applyFont="1" applyFill="1" applyBorder="1" applyAlignment="1" applyProtection="1">
      <alignment horizontal="right" vertical="center"/>
    </xf>
    <xf numFmtId="0" fontId="72" fillId="0" borderId="0" xfId="0" applyFont="1" applyBorder="1" applyAlignment="1" applyProtection="1">
      <alignment wrapText="1"/>
    </xf>
    <xf numFmtId="0" fontId="18" fillId="0" borderId="0" xfId="0" applyFont="1" applyFill="1" applyBorder="1" applyAlignment="1" applyProtection="1">
      <alignment horizontal="right" vertical="center"/>
    </xf>
    <xf numFmtId="0" fontId="17" fillId="0" borderId="0" xfId="0" applyFont="1" applyFill="1" applyBorder="1" applyAlignment="1" applyProtection="1">
      <alignment horizontal="right" vertical="center"/>
    </xf>
    <xf numFmtId="0" fontId="23" fillId="0" borderId="9" xfId="0" applyFont="1" applyBorder="1" applyAlignment="1" applyProtection="1">
      <alignment horizontal="center"/>
    </xf>
    <xf numFmtId="0" fontId="69" fillId="0" borderId="28" xfId="0" applyFont="1" applyBorder="1" applyAlignment="1" applyProtection="1">
      <alignment horizontal="center" vertical="center"/>
    </xf>
    <xf numFmtId="0" fontId="29" fillId="0" borderId="8" xfId="0" applyFont="1" applyBorder="1" applyAlignment="1" applyProtection="1">
      <alignment horizontal="left" vertical="center" wrapText="1" indent="2"/>
    </xf>
    <xf numFmtId="0" fontId="0" fillId="0" borderId="0" xfId="0" applyBorder="1" applyAlignment="1" applyProtection="1">
      <alignment horizontal="left" vertical="center" wrapText="1" indent="2"/>
    </xf>
    <xf numFmtId="0" fontId="69" fillId="0" borderId="9" xfId="0" applyFont="1" applyBorder="1" applyAlignment="1" applyProtection="1">
      <alignment horizontal="center" vertical="center"/>
    </xf>
    <xf numFmtId="0" fontId="29" fillId="0" borderId="5" xfId="0" applyFont="1" applyBorder="1" applyAlignment="1" applyProtection="1">
      <alignment horizontal="left" vertical="center" wrapText="1" indent="2"/>
    </xf>
    <xf numFmtId="0" fontId="0" fillId="0" borderId="6" xfId="0" applyBorder="1" applyAlignment="1" applyProtection="1">
      <alignment horizontal="left" vertical="center" wrapText="1" indent="2"/>
    </xf>
    <xf numFmtId="0" fontId="70" fillId="0" borderId="6" xfId="0" applyFont="1" applyBorder="1" applyAlignment="1" applyProtection="1">
      <alignment horizontal="center" vertical="center"/>
    </xf>
    <xf numFmtId="164" fontId="39" fillId="3" borderId="32" xfId="1" applyFont="1" applyFill="1" applyBorder="1" applyAlignment="1" applyProtection="1">
      <alignment horizontal="right" vertical="center"/>
    </xf>
    <xf numFmtId="0" fontId="42" fillId="0" borderId="0" xfId="0" applyFont="1" applyAlignment="1" applyProtection="1">
      <alignment horizontal="center"/>
    </xf>
    <xf numFmtId="0" fontId="42" fillId="0" borderId="0" xfId="0" applyFont="1" applyBorder="1" applyAlignment="1" applyProtection="1">
      <alignment horizontal="center" vertical="center"/>
    </xf>
    <xf numFmtId="0" fontId="42" fillId="0" borderId="0" xfId="0" applyFont="1" applyAlignment="1" applyProtection="1">
      <alignment horizontal="center" vertical="center"/>
    </xf>
    <xf numFmtId="0" fontId="42" fillId="0" borderId="0" xfId="0" applyFont="1" applyBorder="1" applyAlignment="1" applyProtection="1">
      <alignment horizontal="center" wrapText="1"/>
    </xf>
    <xf numFmtId="0" fontId="18" fillId="0" borderId="0" xfId="0" applyFont="1" applyBorder="1" applyAlignment="1" applyProtection="1">
      <alignment horizontal="center" vertical="center"/>
    </xf>
    <xf numFmtId="166" fontId="18" fillId="0" borderId="0" xfId="0" applyNumberFormat="1" applyFont="1" applyBorder="1" applyAlignment="1" applyProtection="1">
      <alignment horizontal="center" vertical="center" wrapText="1"/>
    </xf>
    <xf numFmtId="0" fontId="31" fillId="0" borderId="0" xfId="0" applyFont="1" applyFill="1" applyBorder="1" applyAlignment="1" applyProtection="1">
      <alignment horizontal="right" vertical="center"/>
    </xf>
    <xf numFmtId="0" fontId="79" fillId="0" borderId="0" xfId="0" applyFont="1" applyBorder="1" applyAlignment="1" applyProtection="1">
      <alignment horizontal="right" vertical="center"/>
    </xf>
    <xf numFmtId="0" fontId="61" fillId="0" borderId="15" xfId="0" applyFont="1" applyFill="1" applyBorder="1" applyAlignment="1" applyProtection="1">
      <alignment horizontal="right" vertical="center"/>
    </xf>
    <xf numFmtId="0" fontId="61" fillId="0" borderId="17" xfId="0" applyFont="1" applyFill="1" applyBorder="1" applyAlignment="1" applyProtection="1">
      <alignment horizontal="right" vertical="center"/>
    </xf>
    <xf numFmtId="0" fontId="79" fillId="0" borderId="0" xfId="0" applyFont="1" applyBorder="1" applyAlignment="1">
      <alignment horizontal="right" vertical="center"/>
    </xf>
    <xf numFmtId="0" fontId="77" fillId="0" borderId="0" xfId="0" applyFont="1" applyBorder="1" applyAlignment="1">
      <alignment horizontal="right" vertical="center"/>
    </xf>
    <xf numFmtId="0" fontId="61" fillId="0" borderId="0" xfId="0" applyFont="1" applyFill="1" applyBorder="1" applyAlignment="1">
      <alignment horizontal="right" vertical="center"/>
    </xf>
    <xf numFmtId="2" fontId="10" fillId="2" borderId="0" xfId="0" applyNumberFormat="1" applyFont="1" applyFill="1" applyBorder="1" applyAlignment="1" applyProtection="1">
      <alignment horizontal="center" vertical="center"/>
      <protection locked="0"/>
    </xf>
    <xf numFmtId="0" fontId="9" fillId="0" borderId="0" xfId="0" applyFont="1" applyBorder="1" applyAlignment="1" applyProtection="1">
      <alignment horizontal="left" vertical="center"/>
    </xf>
    <xf numFmtId="0" fontId="9" fillId="0" borderId="0" xfId="0" applyFont="1" applyBorder="1" applyAlignment="1" applyProtection="1">
      <alignment horizontal="right" vertical="center"/>
    </xf>
    <xf numFmtId="0" fontId="3" fillId="0" borderId="0" xfId="0" applyFont="1" applyAlignment="1" applyProtection="1">
      <alignment horizontal="center" vertical="center"/>
    </xf>
    <xf numFmtId="164" fontId="63" fillId="0" borderId="0" xfId="1" applyFont="1" applyAlignment="1" applyProtection="1">
      <alignment horizontal="center" vertical="center"/>
    </xf>
    <xf numFmtId="0" fontId="63" fillId="0" borderId="0" xfId="0" applyFont="1" applyAlignment="1" applyProtection="1">
      <alignment horizontal="center" vertical="center"/>
    </xf>
    <xf numFmtId="0" fontId="4" fillId="0" borderId="0" xfId="0" applyFont="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8" xfId="0" applyFont="1" applyBorder="1" applyAlignment="1" applyProtection="1">
      <alignment horizontal="center" vertical="center"/>
    </xf>
    <xf numFmtId="0" fontId="8" fillId="0" borderId="0" xfId="0" applyFont="1" applyBorder="1" applyAlignment="1" applyProtection="1">
      <alignment horizontal="center" vertical="center"/>
    </xf>
    <xf numFmtId="0" fontId="3" fillId="0" borderId="9"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6"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0" fontId="62" fillId="0" borderId="9"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5" xfId="0" applyFont="1" applyBorder="1" applyAlignment="1" applyProtection="1">
      <alignment horizontal="center" vertical="center"/>
    </xf>
    <xf numFmtId="0" fontId="77" fillId="0" borderId="9" xfId="0" applyFont="1" applyBorder="1" applyAlignment="1" applyProtection="1">
      <alignment horizontal="center" vertical="center"/>
    </xf>
    <xf numFmtId="0" fontId="5" fillId="0" borderId="0" xfId="0" applyFont="1" applyAlignment="1" applyProtection="1">
      <alignment horizontal="center" vertical="center"/>
    </xf>
    <xf numFmtId="164" fontId="8" fillId="0" borderId="0" xfId="1" applyFont="1" applyBorder="1" applyAlignment="1" applyProtection="1">
      <alignment horizontal="center" vertical="center"/>
    </xf>
    <xf numFmtId="164" fontId="8" fillId="0" borderId="15" xfId="1" applyFont="1" applyBorder="1" applyAlignment="1" applyProtection="1">
      <alignment horizontal="center" vertical="center"/>
    </xf>
    <xf numFmtId="0" fontId="61" fillId="0" borderId="9" xfId="0" applyFont="1" applyBorder="1" applyAlignment="1" applyProtection="1">
      <alignment horizontal="center" vertical="center"/>
    </xf>
    <xf numFmtId="164" fontId="64" fillId="0" borderId="0" xfId="1" applyFont="1" applyAlignment="1" applyProtection="1">
      <alignment horizontal="center" vertical="center"/>
    </xf>
    <xf numFmtId="0" fontId="3" fillId="0" borderId="14" xfId="0" applyFont="1" applyBorder="1" applyAlignment="1" applyProtection="1">
      <alignment horizontal="center" vertical="center"/>
    </xf>
    <xf numFmtId="0" fontId="3" fillId="0" borderId="15"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7" xfId="0" applyFont="1" applyBorder="1" applyAlignment="1" applyProtection="1">
      <alignment horizontal="center" vertical="center"/>
    </xf>
    <xf numFmtId="0" fontId="8" fillId="0" borderId="17" xfId="0" applyFont="1" applyBorder="1" applyAlignment="1" applyProtection="1">
      <alignment horizontal="center" vertical="center"/>
    </xf>
    <xf numFmtId="164" fontId="8" fillId="0" borderId="18" xfId="0" applyNumberFormat="1" applyFont="1" applyBorder="1" applyAlignment="1" applyProtection="1">
      <alignment horizontal="center" vertical="center"/>
    </xf>
    <xf numFmtId="164" fontId="8" fillId="0" borderId="0" xfId="0" applyNumberFormat="1"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0" xfId="0" applyFont="1" applyBorder="1" applyAlignment="1" applyProtection="1">
      <alignment horizontal="left" vertical="center"/>
    </xf>
    <xf numFmtId="0" fontId="3" fillId="0" borderId="0" xfId="0" applyFont="1" applyFill="1" applyBorder="1" applyAlignment="1" applyProtection="1">
      <alignment horizontal="center" vertical="center"/>
    </xf>
    <xf numFmtId="0" fontId="8" fillId="0" borderId="0" xfId="0" applyFont="1" applyBorder="1" applyAlignment="1" applyProtection="1">
      <alignment horizontal="left" vertical="center"/>
    </xf>
    <xf numFmtId="0" fontId="67" fillId="0" borderId="3" xfId="0" applyFont="1" applyBorder="1" applyAlignment="1" applyProtection="1">
      <alignment horizontal="right" vertical="center"/>
    </xf>
    <xf numFmtId="0" fontId="66" fillId="0" borderId="3" xfId="0" applyFont="1" applyBorder="1" applyAlignment="1" applyProtection="1">
      <alignment horizontal="center" vertical="center"/>
    </xf>
    <xf numFmtId="0" fontId="66" fillId="0" borderId="4" xfId="0" applyFont="1" applyBorder="1" applyAlignment="1" applyProtection="1">
      <alignment horizontal="center" vertical="center"/>
    </xf>
    <xf numFmtId="0" fontId="63" fillId="0" borderId="0" xfId="0" applyFont="1" applyAlignment="1" applyProtection="1">
      <alignment horizontal="left" vertical="center"/>
    </xf>
    <xf numFmtId="0" fontId="67" fillId="0" borderId="0" xfId="0" applyFont="1" applyBorder="1" applyAlignment="1" applyProtection="1">
      <alignment horizontal="right" vertical="center"/>
    </xf>
    <xf numFmtId="0" fontId="66" fillId="0" borderId="0" xfId="0" applyFont="1" applyBorder="1" applyAlignment="1" applyProtection="1">
      <alignment horizontal="center" vertical="center"/>
    </xf>
    <xf numFmtId="0" fontId="66" fillId="0" borderId="9" xfId="0" applyFont="1" applyBorder="1" applyAlignment="1" applyProtection="1">
      <alignment horizontal="center" vertical="center"/>
    </xf>
    <xf numFmtId="0" fontId="10" fillId="0" borderId="0" xfId="0" applyFont="1" applyFill="1" applyBorder="1" applyAlignment="1" applyProtection="1">
      <alignment horizontal="left" vertical="center"/>
    </xf>
    <xf numFmtId="0" fontId="8" fillId="0" borderId="0" xfId="0" applyFont="1" applyBorder="1" applyAlignment="1" applyProtection="1">
      <alignment horizontal="right" vertical="center"/>
    </xf>
    <xf numFmtId="166" fontId="8" fillId="0" borderId="0" xfId="1" applyNumberFormat="1" applyFont="1" applyFill="1" applyBorder="1" applyAlignment="1" applyProtection="1">
      <alignment horizontal="center" vertical="center"/>
    </xf>
    <xf numFmtId="0" fontId="10" fillId="0" borderId="0" xfId="0" applyFont="1" applyBorder="1" applyAlignment="1" applyProtection="1">
      <alignment horizontal="left" vertical="center"/>
    </xf>
    <xf numFmtId="0" fontId="6"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166" fontId="8" fillId="0" borderId="0" xfId="0" applyNumberFormat="1" applyFont="1" applyBorder="1" applyAlignment="1" applyProtection="1">
      <alignment horizontal="center" vertical="center"/>
    </xf>
    <xf numFmtId="2" fontId="3" fillId="0" borderId="0" xfId="0" applyNumberFormat="1" applyFont="1" applyBorder="1" applyAlignment="1" applyProtection="1">
      <alignment horizontal="center" vertical="center"/>
    </xf>
    <xf numFmtId="166" fontId="8" fillId="0" borderId="0" xfId="1" applyNumberFormat="1" applyFont="1" applyBorder="1" applyAlignment="1" applyProtection="1">
      <alignment horizontal="center" vertical="center"/>
    </xf>
    <xf numFmtId="166" fontId="64" fillId="0" borderId="0" xfId="1" applyNumberFormat="1" applyFont="1" applyAlignment="1" applyProtection="1">
      <alignment horizontal="center" vertical="center"/>
    </xf>
    <xf numFmtId="0" fontId="66" fillId="0" borderId="3" xfId="0" applyFont="1" applyBorder="1" applyAlignment="1" applyProtection="1">
      <alignment horizontal="right" vertical="center"/>
    </xf>
    <xf numFmtId="0" fontId="66" fillId="0" borderId="0" xfId="0" applyFont="1" applyBorder="1" applyAlignment="1" applyProtection="1">
      <alignment horizontal="right" vertical="center"/>
    </xf>
    <xf numFmtId="0" fontId="80" fillId="0" borderId="0" xfId="0" applyFont="1" applyBorder="1" applyAlignment="1" applyProtection="1">
      <alignment horizontal="center" vertical="center"/>
    </xf>
    <xf numFmtId="0" fontId="6" fillId="0" borderId="11" xfId="0" applyFont="1" applyBorder="1" applyAlignment="1" applyProtection="1">
      <alignment horizontal="left" vertical="center"/>
    </xf>
    <xf numFmtId="0" fontId="9" fillId="0" borderId="16" xfId="0" applyFont="1" applyBorder="1" applyAlignment="1" applyProtection="1">
      <alignment horizontal="left" vertical="center"/>
    </xf>
    <xf numFmtId="0" fontId="6" fillId="0" borderId="17" xfId="0" applyFont="1" applyBorder="1" applyAlignment="1" applyProtection="1">
      <alignment horizontal="center" vertical="center"/>
    </xf>
    <xf numFmtId="164" fontId="8" fillId="0" borderId="0" xfId="0" applyNumberFormat="1"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0" fontId="81" fillId="0" borderId="0" xfId="0" applyFont="1" applyBorder="1" applyAlignment="1" applyProtection="1">
      <alignment horizontal="center" vertical="center"/>
    </xf>
    <xf numFmtId="164" fontId="63" fillId="0" borderId="0" xfId="1" applyFont="1" applyBorder="1" applyAlignment="1" applyProtection="1">
      <alignment horizontal="center" vertical="center"/>
    </xf>
    <xf numFmtId="0" fontId="63" fillId="0" borderId="0" xfId="0" applyFont="1" applyBorder="1" applyAlignment="1" applyProtection="1">
      <alignment horizontal="center" vertical="center"/>
    </xf>
    <xf numFmtId="0" fontId="8" fillId="2" borderId="10"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xf>
    <xf numFmtId="0" fontId="9" fillId="0" borderId="14" xfId="0" applyFont="1" applyBorder="1" applyAlignment="1" applyProtection="1">
      <alignment horizontal="left" vertical="center"/>
    </xf>
    <xf numFmtId="164" fontId="55" fillId="0" borderId="25" xfId="1" applyFont="1" applyBorder="1" applyAlignment="1">
      <alignment horizontal="center" vertical="center"/>
    </xf>
    <xf numFmtId="0" fontId="14" fillId="0" borderId="0" xfId="0" applyFont="1" applyFill="1" applyBorder="1" applyAlignment="1" applyProtection="1">
      <alignment horizontal="center" vertical="center" wrapText="1"/>
    </xf>
    <xf numFmtId="0" fontId="14" fillId="0" borderId="21" xfId="0" applyFont="1" applyFill="1" applyBorder="1" applyAlignment="1" applyProtection="1">
      <alignment horizontal="center" vertical="center" wrapText="1"/>
    </xf>
    <xf numFmtId="0" fontId="85" fillId="0" borderId="19" xfId="0" applyFont="1" applyFill="1" applyBorder="1" applyAlignment="1" applyProtection="1">
      <alignment horizontal="center" vertical="center" wrapText="1"/>
    </xf>
    <xf numFmtId="0" fontId="17" fillId="0" borderId="0" xfId="0" applyFont="1" applyFill="1" applyBorder="1" applyAlignment="1" applyProtection="1">
      <alignment horizontal="left" vertical="center" wrapText="1" indent="1"/>
    </xf>
    <xf numFmtId="0" fontId="84" fillId="0" borderId="0" xfId="0" applyFont="1" applyFill="1" applyBorder="1" applyAlignment="1" applyProtection="1">
      <alignment horizontal="left" vertical="center" wrapText="1" indent="1"/>
    </xf>
    <xf numFmtId="0" fontId="85" fillId="0" borderId="0" xfId="0" applyFont="1" applyFill="1" applyBorder="1" applyAlignment="1" applyProtection="1">
      <alignment horizontal="center" vertical="center" wrapText="1"/>
    </xf>
    <xf numFmtId="0" fontId="18" fillId="0" borderId="28" xfId="0" applyFont="1" applyBorder="1" applyAlignment="1" applyProtection="1">
      <alignment horizontal="center" vertical="center" wrapText="1"/>
    </xf>
    <xf numFmtId="0" fontId="27" fillId="0" borderId="0" xfId="0" applyFont="1" applyFill="1" applyBorder="1" applyAlignment="1">
      <alignment horizontal="left"/>
    </xf>
    <xf numFmtId="0" fontId="3" fillId="0" borderId="47" xfId="0" applyFont="1" applyBorder="1" applyAlignment="1" applyProtection="1">
      <alignment horizontal="center" vertical="center"/>
    </xf>
    <xf numFmtId="2" fontId="8" fillId="0" borderId="0" xfId="0" applyNumberFormat="1" applyFont="1" applyFill="1" applyBorder="1" applyAlignment="1" applyProtection="1">
      <alignment horizontal="left" vertical="center"/>
    </xf>
    <xf numFmtId="0" fontId="3" fillId="0" borderId="12" xfId="0" applyFont="1" applyFill="1" applyBorder="1" applyAlignment="1" applyProtection="1">
      <alignment horizontal="center" vertical="center"/>
    </xf>
    <xf numFmtId="0" fontId="67" fillId="0" borderId="4" xfId="0" applyFont="1" applyBorder="1" applyAlignment="1" applyProtection="1">
      <alignment horizontal="center" vertical="center"/>
    </xf>
    <xf numFmtId="0" fontId="67" fillId="0" borderId="9" xfId="0" applyFont="1" applyBorder="1" applyAlignment="1" applyProtection="1">
      <alignment horizontal="center" vertical="center"/>
    </xf>
    <xf numFmtId="0" fontId="90" fillId="0" borderId="0" xfId="0" applyFont="1" applyBorder="1" applyProtection="1"/>
    <xf numFmtId="0" fontId="91" fillId="0" borderId="0" xfId="0" applyFont="1" applyFill="1" applyBorder="1" applyProtection="1"/>
    <xf numFmtId="0" fontId="92" fillId="0" borderId="10" xfId="0" applyFont="1" applyBorder="1" applyAlignment="1" applyProtection="1">
      <alignment horizontal="center" vertical="center" wrapText="1"/>
    </xf>
    <xf numFmtId="0" fontId="92" fillId="0" borderId="0" xfId="0" applyFont="1" applyBorder="1" applyAlignment="1" applyProtection="1">
      <alignment horizontal="center" vertical="center" wrapText="1"/>
    </xf>
    <xf numFmtId="0" fontId="90" fillId="0" borderId="10" xfId="0" applyFont="1" applyBorder="1" applyAlignment="1" applyProtection="1">
      <alignment horizontal="center" vertical="center" wrapText="1"/>
    </xf>
    <xf numFmtId="0" fontId="90" fillId="0" borderId="10" xfId="0" applyFont="1" applyBorder="1" applyAlignment="1" applyProtection="1">
      <alignment vertical="center" wrapText="1"/>
    </xf>
    <xf numFmtId="0" fontId="90" fillId="0" borderId="10" xfId="0" applyFont="1" applyBorder="1" applyProtection="1"/>
    <xf numFmtId="0" fontId="90" fillId="0" borderId="10" xfId="0" applyFont="1" applyBorder="1" applyAlignment="1" applyProtection="1">
      <alignment horizontal="center"/>
    </xf>
    <xf numFmtId="0" fontId="93" fillId="0" borderId="10" xfId="0" applyFont="1" applyBorder="1" applyAlignment="1" applyProtection="1">
      <alignment horizontal="center" vertical="center" wrapText="1"/>
    </xf>
    <xf numFmtId="0" fontId="0" fillId="0" borderId="0" xfId="0" applyAlignment="1" applyProtection="1"/>
    <xf numFmtId="0" fontId="0" fillId="0" borderId="0" xfId="0" applyProtection="1"/>
    <xf numFmtId="0" fontId="23" fillId="0" borderId="0" xfId="0" applyFont="1" applyFill="1" applyBorder="1" applyAlignment="1" applyProtection="1">
      <alignment horizontal="left" vertical="center"/>
    </xf>
    <xf numFmtId="0" fontId="0" fillId="0" borderId="0" xfId="0" applyAlignment="1" applyProtection="1"/>
    <xf numFmtId="0" fontId="94" fillId="0" borderId="4" xfId="0" applyFont="1" applyBorder="1" applyAlignment="1" applyProtection="1">
      <alignment horizontal="center" vertical="center"/>
    </xf>
    <xf numFmtId="0" fontId="94" fillId="0" borderId="9" xfId="0" applyFont="1" applyFill="1" applyBorder="1" applyAlignment="1" applyProtection="1">
      <alignment horizontal="center" vertical="center"/>
    </xf>
    <xf numFmtId="0" fontId="3" fillId="0" borderId="0" xfId="0" applyFont="1" applyAlignment="1">
      <alignment vertical="center"/>
    </xf>
    <xf numFmtId="0" fontId="3" fillId="0" borderId="0" xfId="0" applyFont="1" applyAlignment="1">
      <alignment horizontal="center" vertical="center"/>
    </xf>
    <xf numFmtId="167" fontId="3" fillId="0" borderId="0" xfId="0" applyNumberFormat="1" applyFont="1" applyAlignment="1">
      <alignment horizontal="center" vertical="center"/>
    </xf>
    <xf numFmtId="167" fontId="3" fillId="0" borderId="30" xfId="0" applyNumberFormat="1" applyFont="1" applyBorder="1" applyAlignment="1">
      <alignment horizontal="center" vertical="center"/>
    </xf>
    <xf numFmtId="0" fontId="3" fillId="0" borderId="28" xfId="0" applyFont="1" applyBorder="1" applyAlignment="1">
      <alignment vertical="center"/>
    </xf>
    <xf numFmtId="0" fontId="3" fillId="0" borderId="24" xfId="0" applyFont="1" applyBorder="1" applyAlignment="1">
      <alignment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167" fontId="3" fillId="0" borderId="36" xfId="0" applyNumberFormat="1" applyFont="1" applyBorder="1" applyAlignment="1">
      <alignment horizontal="center" vertical="center"/>
    </xf>
    <xf numFmtId="0" fontId="8" fillId="0" borderId="0" xfId="0" applyFont="1" applyBorder="1" applyAlignment="1">
      <alignment horizontal="left" vertical="center" wrapText="1"/>
    </xf>
    <xf numFmtId="0" fontId="0" fillId="0" borderId="0" xfId="0" applyBorder="1" applyAlignment="1">
      <alignment horizontal="left" vertical="center" wrapText="1"/>
    </xf>
    <xf numFmtId="167" fontId="3" fillId="0" borderId="0" xfId="0" applyNumberFormat="1" applyFont="1" applyBorder="1" applyAlignment="1">
      <alignment horizontal="center" vertical="center"/>
    </xf>
    <xf numFmtId="0" fontId="3" fillId="10" borderId="44" xfId="0" applyFont="1" applyFill="1" applyBorder="1" applyAlignment="1">
      <alignment vertical="center"/>
    </xf>
    <xf numFmtId="0" fontId="3" fillId="10" borderId="50" xfId="0" applyFont="1" applyFill="1" applyBorder="1" applyAlignment="1">
      <alignment vertical="center"/>
    </xf>
    <xf numFmtId="0" fontId="3" fillId="10" borderId="51" xfId="0" applyFont="1" applyFill="1" applyBorder="1" applyAlignment="1">
      <alignment vertical="center"/>
    </xf>
    <xf numFmtId="0" fontId="3" fillId="10" borderId="52" xfId="0" applyFont="1" applyFill="1" applyBorder="1" applyAlignment="1">
      <alignment vertical="center"/>
    </xf>
    <xf numFmtId="0" fontId="63" fillId="0" borderId="0" xfId="0" applyFont="1" applyAlignment="1">
      <alignment horizontal="center" vertical="center"/>
    </xf>
    <xf numFmtId="0" fontId="98" fillId="0" borderId="0" xfId="0" applyFont="1" applyAlignment="1">
      <alignment horizontal="center" vertical="center"/>
    </xf>
    <xf numFmtId="0" fontId="8" fillId="0" borderId="10" xfId="0" applyFont="1" applyBorder="1" applyAlignment="1">
      <alignment horizontal="center" vertical="center"/>
    </xf>
    <xf numFmtId="0" fontId="5" fillId="0" borderId="0" xfId="0" applyFont="1" applyAlignment="1">
      <alignment vertical="center"/>
    </xf>
    <xf numFmtId="0" fontId="47" fillId="0" borderId="0" xfId="0" applyFont="1" applyBorder="1" applyAlignment="1">
      <alignment vertical="center"/>
    </xf>
    <xf numFmtId="0" fontId="47" fillId="0" borderId="0" xfId="0" applyFont="1" applyBorder="1" applyAlignment="1">
      <alignment horizontal="left" vertical="top"/>
    </xf>
    <xf numFmtId="0" fontId="102" fillId="0" borderId="14" xfId="0" applyFont="1" applyBorder="1" applyAlignment="1" applyProtection="1">
      <alignment horizontal="left" vertical="center"/>
    </xf>
    <xf numFmtId="0" fontId="25" fillId="0" borderId="0" xfId="2" applyBorder="1" applyProtection="1"/>
    <xf numFmtId="0" fontId="25" fillId="0" borderId="0" xfId="2"/>
    <xf numFmtId="0" fontId="103" fillId="0" borderId="0" xfId="0" applyFont="1" applyBorder="1" applyAlignment="1" applyProtection="1">
      <alignment horizontal="left" vertical="center"/>
    </xf>
    <xf numFmtId="0" fontId="103" fillId="0" borderId="14" xfId="0" applyFont="1" applyBorder="1" applyAlignment="1">
      <alignment horizontal="right" vertical="center"/>
    </xf>
    <xf numFmtId="0" fontId="103" fillId="0" borderId="16" xfId="0" applyFont="1" applyBorder="1" applyAlignment="1">
      <alignment horizontal="right" vertical="top"/>
    </xf>
    <xf numFmtId="164" fontId="8" fillId="0" borderId="0" xfId="1" applyFont="1" applyFill="1" applyBorder="1" applyAlignment="1" applyProtection="1">
      <alignment horizontal="center" vertical="center"/>
    </xf>
    <xf numFmtId="164" fontId="8" fillId="0" borderId="0" xfId="1" applyFont="1" applyBorder="1" applyAlignment="1" applyProtection="1">
      <alignment horizontal="center" vertical="center"/>
    </xf>
    <xf numFmtId="0" fontId="8" fillId="0" borderId="0" xfId="0" applyFont="1" applyFill="1" applyBorder="1" applyAlignment="1" applyProtection="1">
      <alignment horizontal="center" vertical="center"/>
    </xf>
    <xf numFmtId="0" fontId="3" fillId="0" borderId="55" xfId="0" applyFont="1" applyBorder="1" applyAlignment="1" applyProtection="1">
      <alignment horizontal="center" vertical="center"/>
    </xf>
    <xf numFmtId="2" fontId="3" fillId="0" borderId="14" xfId="0" applyNumberFormat="1" applyFont="1" applyFill="1" applyBorder="1" applyAlignment="1" applyProtection="1">
      <alignment horizontal="center" vertical="center"/>
    </xf>
    <xf numFmtId="2" fontId="10" fillId="2" borderId="14" xfId="0" applyNumberFormat="1"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168" fontId="8" fillId="0" borderId="0" xfId="3" applyNumberFormat="1" applyFont="1" applyBorder="1" applyAlignment="1" applyProtection="1">
      <alignment horizontal="center" vertical="center"/>
    </xf>
    <xf numFmtId="168" fontId="8" fillId="0" borderId="0" xfId="0" applyNumberFormat="1" applyFont="1" applyBorder="1" applyAlignment="1" applyProtection="1">
      <alignment horizontal="center" vertical="center"/>
    </xf>
    <xf numFmtId="0" fontId="10" fillId="0" borderId="14" xfId="0" applyFont="1" applyBorder="1" applyAlignment="1" applyProtection="1">
      <alignment horizontal="left" vertical="center"/>
    </xf>
    <xf numFmtId="0" fontId="3" fillId="0" borderId="56" xfId="0" applyFont="1" applyBorder="1" applyAlignment="1" applyProtection="1">
      <alignment horizontal="center" vertical="center"/>
    </xf>
    <xf numFmtId="0" fontId="80" fillId="0" borderId="17" xfId="0" applyFont="1" applyBorder="1" applyAlignment="1" applyProtection="1">
      <alignment horizontal="center" vertical="center"/>
    </xf>
    <xf numFmtId="0" fontId="3" fillId="0" borderId="17" xfId="0" applyFont="1" applyBorder="1" applyAlignment="1" applyProtection="1">
      <alignment horizontal="left" vertical="center"/>
    </xf>
    <xf numFmtId="0" fontId="8" fillId="0" borderId="17" xfId="0" applyFont="1" applyBorder="1" applyAlignment="1" applyProtection="1">
      <alignment horizontal="left" vertical="center"/>
    </xf>
    <xf numFmtId="0" fontId="3" fillId="0" borderId="17" xfId="0" applyFont="1" applyFill="1" applyBorder="1" applyAlignment="1" applyProtection="1">
      <alignment horizontal="center" vertical="center"/>
    </xf>
    <xf numFmtId="0" fontId="3" fillId="11" borderId="47" xfId="0" applyFont="1" applyFill="1" applyBorder="1" applyAlignment="1" applyProtection="1">
      <alignment horizontal="center" vertical="center"/>
    </xf>
    <xf numFmtId="0" fontId="3" fillId="11" borderId="12" xfId="0" applyFont="1" applyFill="1" applyBorder="1" applyAlignment="1" applyProtection="1">
      <alignment horizontal="center" vertical="center"/>
    </xf>
    <xf numFmtId="0" fontId="6" fillId="11" borderId="12" xfId="0" applyFont="1" applyFill="1" applyBorder="1" applyAlignment="1" applyProtection="1">
      <alignment horizontal="right" vertical="center"/>
    </xf>
    <xf numFmtId="0" fontId="105" fillId="11" borderId="12" xfId="0" applyFont="1" applyFill="1" applyBorder="1" applyAlignment="1" applyProtection="1">
      <alignment horizontal="center" vertical="center"/>
    </xf>
    <xf numFmtId="0" fontId="3" fillId="11" borderId="13" xfId="0" applyFont="1" applyFill="1" applyBorder="1" applyAlignment="1" applyProtection="1">
      <alignment horizontal="center" vertical="center"/>
    </xf>
    <xf numFmtId="0" fontId="3" fillId="11" borderId="8" xfId="0" applyFont="1" applyFill="1" applyBorder="1" applyAlignment="1" applyProtection="1">
      <alignment horizontal="center" vertical="center"/>
    </xf>
    <xf numFmtId="0" fontId="3" fillId="11" borderId="0" xfId="0" applyFont="1" applyFill="1" applyBorder="1" applyAlignment="1" applyProtection="1">
      <alignment horizontal="center" vertical="center"/>
    </xf>
    <xf numFmtId="0" fontId="6" fillId="11" borderId="0" xfId="0" applyFont="1" applyFill="1" applyBorder="1" applyAlignment="1" applyProtection="1">
      <alignment horizontal="right" vertical="center"/>
    </xf>
    <xf numFmtId="0" fontId="5" fillId="11" borderId="15" xfId="0" applyFont="1" applyFill="1" applyBorder="1" applyAlignment="1" applyProtection="1">
      <alignment horizontal="center" vertical="center"/>
    </xf>
    <xf numFmtId="0" fontId="5" fillId="11" borderId="0" xfId="0" applyFont="1" applyFill="1" applyBorder="1" applyAlignment="1" applyProtection="1">
      <alignment horizontal="center" vertical="center"/>
    </xf>
    <xf numFmtId="0" fontId="105" fillId="11" borderId="0" xfId="0" applyFont="1" applyFill="1" applyBorder="1" applyAlignment="1" applyProtection="1">
      <alignment horizontal="center" vertical="center"/>
    </xf>
    <xf numFmtId="0" fontId="3" fillId="11" borderId="57" xfId="0" applyFont="1" applyFill="1" applyBorder="1" applyAlignment="1" applyProtection="1">
      <alignment horizontal="center" vertical="center"/>
    </xf>
    <xf numFmtId="0" fontId="3" fillId="11" borderId="17" xfId="0" applyFont="1" applyFill="1" applyBorder="1" applyAlignment="1" applyProtection="1">
      <alignment horizontal="center" vertical="center"/>
    </xf>
    <xf numFmtId="0" fontId="6" fillId="11" borderId="17" xfId="0" applyFont="1" applyFill="1" applyBorder="1" applyAlignment="1" applyProtection="1">
      <alignment horizontal="right" vertical="center"/>
    </xf>
    <xf numFmtId="0" fontId="5" fillId="11" borderId="18" xfId="0" applyFont="1" applyFill="1" applyBorder="1" applyAlignment="1" applyProtection="1">
      <alignment horizontal="center" vertical="center"/>
    </xf>
    <xf numFmtId="0" fontId="19" fillId="0" borderId="8" xfId="0" applyFont="1" applyBorder="1" applyAlignment="1" applyProtection="1">
      <alignment horizontal="left" vertical="center"/>
    </xf>
    <xf numFmtId="0" fontId="106" fillId="0" borderId="5" xfId="0" applyFont="1" applyBorder="1" applyAlignment="1" applyProtection="1">
      <alignment horizontal="left" vertical="center"/>
    </xf>
    <xf numFmtId="0" fontId="102" fillId="0" borderId="6" xfId="0" applyFont="1" applyBorder="1" applyAlignment="1" applyProtection="1">
      <alignment horizontal="left" vertical="center"/>
    </xf>
    <xf numFmtId="0" fontId="5" fillId="0" borderId="0" xfId="0" applyFont="1" applyFill="1" applyBorder="1" applyAlignment="1" applyProtection="1">
      <alignment horizontal="left" vertical="top"/>
    </xf>
    <xf numFmtId="49" fontId="3" fillId="0" borderId="0" xfId="0" applyNumberFormat="1" applyFont="1" applyAlignment="1">
      <alignment vertical="top"/>
    </xf>
    <xf numFmtId="0" fontId="9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164" fontId="3" fillId="0" borderId="10" xfId="1" applyFont="1" applyFill="1" applyBorder="1" applyAlignment="1">
      <alignment horizontal="center" vertical="center"/>
    </xf>
    <xf numFmtId="0" fontId="3" fillId="0" borderId="0" xfId="0" applyFont="1" applyFill="1" applyAlignment="1">
      <alignment vertical="center"/>
    </xf>
    <xf numFmtId="167" fontId="5" fillId="0" borderId="0" xfId="0" applyNumberFormat="1" applyFont="1" applyFill="1" applyAlignment="1">
      <alignment horizontal="left" vertical="center"/>
    </xf>
    <xf numFmtId="167" fontId="3" fillId="0" borderId="0" xfId="0" applyNumberFormat="1" applyFont="1" applyFill="1" applyAlignment="1">
      <alignment horizontal="center" vertical="center"/>
    </xf>
    <xf numFmtId="0" fontId="5" fillId="0" borderId="0" xfId="0" applyFont="1" applyFill="1" applyAlignment="1">
      <alignment horizontal="left" vertical="center"/>
    </xf>
    <xf numFmtId="0" fontId="95" fillId="0" borderId="36"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6" xfId="0" applyFont="1" applyFill="1" applyBorder="1" applyAlignment="1">
      <alignment horizontal="center" vertical="center" wrapText="1"/>
    </xf>
    <xf numFmtId="164" fontId="3" fillId="0" borderId="30" xfId="1" applyFont="1" applyFill="1" applyBorder="1" applyAlignment="1">
      <alignment horizontal="center" vertical="center"/>
    </xf>
    <xf numFmtId="164" fontId="13" fillId="0" borderId="30" xfId="1" applyFont="1" applyFill="1" applyBorder="1" applyAlignment="1">
      <alignment horizontal="center" vertical="center"/>
    </xf>
    <xf numFmtId="0" fontId="3" fillId="0" borderId="8" xfId="0" applyFont="1" applyFill="1" applyBorder="1" applyAlignment="1">
      <alignment vertical="center"/>
    </xf>
    <xf numFmtId="0" fontId="3" fillId="0" borderId="0" xfId="0" applyFont="1" applyFill="1" applyBorder="1" applyAlignment="1">
      <alignment vertical="center"/>
    </xf>
    <xf numFmtId="0" fontId="3" fillId="0" borderId="9" xfId="0" applyFont="1" applyFill="1" applyBorder="1" applyAlignment="1">
      <alignment vertical="center"/>
    </xf>
    <xf numFmtId="0" fontId="5" fillId="0" borderId="37" xfId="0" applyFont="1" applyFill="1" applyBorder="1" applyAlignment="1">
      <alignment horizontal="center" vertical="center" wrapText="1"/>
    </xf>
    <xf numFmtId="164" fontId="3" fillId="0" borderId="38" xfId="1" applyFont="1" applyFill="1" applyBorder="1" applyAlignment="1">
      <alignment horizontal="center" vertical="center"/>
    </xf>
    <xf numFmtId="0" fontId="5" fillId="0" borderId="38" xfId="0" applyFont="1" applyFill="1" applyBorder="1" applyAlignment="1">
      <alignment horizontal="center" vertical="center" wrapText="1"/>
    </xf>
    <xf numFmtId="164" fontId="3" fillId="0" borderId="39" xfId="1" applyFont="1" applyFill="1" applyBorder="1" applyAlignment="1">
      <alignment horizontal="center" vertical="center"/>
    </xf>
    <xf numFmtId="167" fontId="3" fillId="0" borderId="38" xfId="1" applyNumberFormat="1" applyFont="1" applyFill="1" applyBorder="1" applyAlignment="1">
      <alignment horizontal="center" vertical="center"/>
    </xf>
    <xf numFmtId="0" fontId="106" fillId="0" borderId="10" xfId="0" applyFont="1" applyFill="1" applyBorder="1" applyAlignment="1">
      <alignment horizontal="center" vertical="center" wrapText="1"/>
    </xf>
    <xf numFmtId="167" fontId="107" fillId="2" borderId="38" xfId="1" applyNumberFormat="1" applyFont="1" applyFill="1" applyBorder="1" applyAlignment="1">
      <alignment horizontal="center" vertical="center"/>
    </xf>
    <xf numFmtId="167" fontId="108" fillId="2" borderId="10" xfId="1" applyNumberFormat="1" applyFont="1" applyFill="1" applyBorder="1" applyAlignment="1">
      <alignment horizontal="center" vertical="center"/>
    </xf>
    <xf numFmtId="167" fontId="107" fillId="2" borderId="10" xfId="1" applyNumberFormat="1" applyFont="1" applyFill="1" applyBorder="1" applyAlignment="1">
      <alignment horizontal="center" vertical="center"/>
    </xf>
    <xf numFmtId="167" fontId="8" fillId="2" borderId="10" xfId="1" applyNumberFormat="1" applyFont="1" applyFill="1" applyBorder="1" applyAlignment="1">
      <alignment horizontal="center" vertical="center"/>
    </xf>
    <xf numFmtId="167" fontId="8" fillId="2" borderId="38" xfId="1" applyNumberFormat="1" applyFont="1" applyFill="1" applyBorder="1" applyAlignment="1">
      <alignment horizontal="center" vertical="center"/>
    </xf>
    <xf numFmtId="167" fontId="8" fillId="0" borderId="0" xfId="0" applyNumberFormat="1" applyFont="1" applyAlignment="1">
      <alignment horizontal="center" vertical="center"/>
    </xf>
    <xf numFmtId="167" fontId="8" fillId="10" borderId="33" xfId="0" applyNumberFormat="1" applyFont="1" applyFill="1" applyBorder="1" applyAlignment="1">
      <alignment horizontal="center" vertical="center"/>
    </xf>
    <xf numFmtId="167" fontId="8" fillId="10" borderId="35" xfId="0" applyNumberFormat="1" applyFont="1" applyFill="1" applyBorder="1" applyAlignment="1">
      <alignment horizontal="center" vertical="center"/>
    </xf>
    <xf numFmtId="167" fontId="8" fillId="10" borderId="37" xfId="0" applyNumberFormat="1" applyFont="1" applyFill="1" applyBorder="1" applyAlignment="1">
      <alignment horizontal="center" vertical="center"/>
    </xf>
    <xf numFmtId="167" fontId="8" fillId="10" borderId="39" xfId="0" applyNumberFormat="1" applyFont="1" applyFill="1" applyBorder="1" applyAlignment="1">
      <alignment horizontal="center" vertical="center"/>
    </xf>
    <xf numFmtId="167" fontId="10" fillId="0" borderId="0" xfId="0" applyNumberFormat="1" applyFont="1" applyAlignment="1">
      <alignment horizontal="center" vertical="center"/>
    </xf>
    <xf numFmtId="0" fontId="10" fillId="0" borderId="0" xfId="0" applyFont="1" applyAlignment="1">
      <alignment horizontal="center" vertical="center"/>
    </xf>
    <xf numFmtId="167" fontId="8" fillId="10" borderId="36"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0" fontId="8" fillId="0" borderId="0" xfId="0" applyFont="1" applyBorder="1" applyAlignment="1">
      <alignment horizontal="center" vertical="center"/>
    </xf>
    <xf numFmtId="0" fontId="21" fillId="0" borderId="0" xfId="0" applyFont="1" applyAlignment="1" applyProtection="1">
      <alignment horizontal="left" vertical="center"/>
    </xf>
    <xf numFmtId="164" fontId="8" fillId="2" borderId="10" xfId="0" applyNumberFormat="1" applyFont="1" applyFill="1" applyBorder="1" applyAlignment="1" applyProtection="1">
      <alignment horizontal="center" vertical="center"/>
      <protection locked="0"/>
    </xf>
    <xf numFmtId="0" fontId="80" fillId="0" borderId="0" xfId="0" applyFont="1" applyBorder="1" applyAlignment="1" applyProtection="1">
      <alignment horizontal="center" vertical="top"/>
    </xf>
    <xf numFmtId="0" fontId="8" fillId="0" borderId="14" xfId="0" applyFont="1" applyBorder="1" applyAlignment="1" applyProtection="1">
      <alignment horizontal="center" vertical="center"/>
    </xf>
    <xf numFmtId="0" fontId="15" fillId="2" borderId="22" xfId="0" applyFont="1" applyFill="1" applyBorder="1" applyAlignment="1" applyProtection="1">
      <alignment horizontal="right" vertical="center" wrapText="1"/>
      <protection locked="0"/>
    </xf>
    <xf numFmtId="0" fontId="61" fillId="0" borderId="0" xfId="0" applyFont="1" applyFill="1" applyBorder="1" applyAlignment="1" applyProtection="1">
      <alignment horizontal="right" vertical="center"/>
    </xf>
    <xf numFmtId="0" fontId="13" fillId="0" borderId="13" xfId="0" applyFont="1" applyBorder="1" applyProtection="1"/>
    <xf numFmtId="0" fontId="13" fillId="0" borderId="28" xfId="0" applyFont="1" applyBorder="1" applyProtection="1"/>
    <xf numFmtId="164" fontId="86" fillId="0" borderId="0" xfId="1" applyFont="1" applyFill="1" applyBorder="1" applyAlignment="1" applyProtection="1">
      <alignment horizontal="center" vertical="center"/>
    </xf>
    <xf numFmtId="0" fontId="21" fillId="0" borderId="0" xfId="0" applyFont="1" applyBorder="1" applyAlignment="1" applyProtection="1">
      <alignment horizontal="right" vertical="center"/>
    </xf>
    <xf numFmtId="0" fontId="21" fillId="0" borderId="0" xfId="0" applyFont="1" applyAlignment="1">
      <alignment vertical="center"/>
    </xf>
    <xf numFmtId="0" fontId="21" fillId="0" borderId="0" xfId="0" applyFont="1" applyBorder="1" applyAlignment="1" applyProtection="1">
      <alignment vertical="top"/>
    </xf>
    <xf numFmtId="0" fontId="43" fillId="0" borderId="0" xfId="0" applyFont="1" applyAlignment="1">
      <alignment horizontal="center"/>
    </xf>
    <xf numFmtId="0" fontId="43" fillId="0" borderId="0" xfId="0" applyFont="1" applyAlignment="1">
      <alignment horizontal="center" vertical="center"/>
    </xf>
    <xf numFmtId="0" fontId="69" fillId="0" borderId="0" xfId="0" applyFont="1" applyBorder="1" applyAlignment="1">
      <alignment horizontal="center" vertical="center"/>
    </xf>
    <xf numFmtId="0" fontId="13" fillId="0" borderId="11" xfId="0" applyFont="1" applyBorder="1" applyProtection="1"/>
    <xf numFmtId="0" fontId="13" fillId="0" borderId="16" xfId="0" applyFont="1" applyBorder="1" applyProtection="1"/>
    <xf numFmtId="0" fontId="13" fillId="0" borderId="27" xfId="0" applyFont="1" applyBorder="1" applyProtection="1"/>
    <xf numFmtId="0" fontId="61" fillId="0" borderId="12" xfId="0" applyFont="1" applyFill="1" applyBorder="1" applyAlignment="1" applyProtection="1">
      <alignment horizontal="right" vertical="center"/>
    </xf>
    <xf numFmtId="0" fontId="104" fillId="0" borderId="0" xfId="0" applyFont="1" applyFill="1" applyAlignment="1" applyProtection="1">
      <alignment horizontal="right" vertical="center"/>
    </xf>
    <xf numFmtId="0" fontId="113" fillId="0" borderId="0" xfId="0" applyFont="1" applyFill="1" applyBorder="1" applyAlignment="1" applyProtection="1">
      <alignment horizontal="left" vertical="center"/>
    </xf>
    <xf numFmtId="0" fontId="21" fillId="0" borderId="0" xfId="0" applyFont="1" applyAlignment="1" applyProtection="1">
      <alignment vertical="center"/>
    </xf>
    <xf numFmtId="2" fontId="8" fillId="0" borderId="0" xfId="0" applyNumberFormat="1" applyFont="1" applyFill="1" applyBorder="1" applyAlignment="1" applyProtection="1">
      <alignment horizontal="center" vertical="center"/>
    </xf>
    <xf numFmtId="0" fontId="0" fillId="0" borderId="0" xfId="0" applyFill="1"/>
    <xf numFmtId="0" fontId="113" fillId="0" borderId="17" xfId="0" applyFont="1" applyBorder="1" applyAlignment="1" applyProtection="1">
      <alignment horizontal="left" vertical="center"/>
    </xf>
    <xf numFmtId="0" fontId="113" fillId="0" borderId="15" xfId="0" applyFont="1" applyBorder="1" applyAlignment="1" applyProtection="1">
      <alignment horizontal="right" vertical="center"/>
    </xf>
    <xf numFmtId="0" fontId="4" fillId="0" borderId="0" xfId="0" applyFont="1" applyAlignment="1">
      <alignment horizontal="center" vertical="center"/>
    </xf>
    <xf numFmtId="0" fontId="8" fillId="0" borderId="0" xfId="0" applyFont="1" applyAlignment="1" applyProtection="1">
      <alignment horizontal="center" vertical="center"/>
    </xf>
    <xf numFmtId="164" fontId="3" fillId="0" borderId="0" xfId="0" applyNumberFormat="1" applyFont="1" applyFill="1" applyBorder="1" applyAlignment="1" applyProtection="1">
      <alignment horizontal="center" vertical="center"/>
    </xf>
    <xf numFmtId="164" fontId="3" fillId="0" borderId="17" xfId="0" applyNumberFormat="1" applyFont="1" applyFill="1" applyBorder="1" applyAlignment="1" applyProtection="1">
      <alignment horizontal="center" vertical="center"/>
    </xf>
    <xf numFmtId="164" fontId="8" fillId="0" borderId="0" xfId="1" applyFont="1" applyFill="1" applyBorder="1" applyAlignment="1" applyProtection="1">
      <alignment horizontal="center" vertical="center"/>
    </xf>
    <xf numFmtId="164" fontId="8" fillId="0" borderId="0" xfId="1" applyFont="1" applyBorder="1" applyAlignment="1" applyProtection="1">
      <alignment horizontal="center" vertical="center"/>
    </xf>
    <xf numFmtId="0" fontId="3" fillId="0" borderId="32" xfId="0" applyFont="1" applyFill="1" applyBorder="1" applyAlignment="1">
      <alignment vertical="center"/>
    </xf>
    <xf numFmtId="0" fontId="3" fillId="0" borderId="32" xfId="0" applyFont="1" applyBorder="1" applyAlignment="1">
      <alignment horizontal="center" vertical="center"/>
    </xf>
    <xf numFmtId="0" fontId="3" fillId="0" borderId="32" xfId="0" applyFont="1" applyBorder="1" applyAlignment="1">
      <alignment vertical="center"/>
    </xf>
    <xf numFmtId="0" fontId="114" fillId="0" borderId="8" xfId="0" applyFont="1" applyBorder="1" applyAlignment="1">
      <alignment horizontal="left" vertical="center" indent="2"/>
    </xf>
    <xf numFmtId="0" fontId="115" fillId="0" borderId="8" xfId="0" applyFont="1" applyBorder="1" applyAlignment="1">
      <alignment horizontal="left" vertical="center" indent="2"/>
    </xf>
    <xf numFmtId="0" fontId="115" fillId="0" borderId="8" xfId="0" applyFont="1" applyBorder="1" applyAlignment="1" applyProtection="1">
      <alignment horizontal="left" vertical="center" indent="2"/>
    </xf>
    <xf numFmtId="0" fontId="0" fillId="0" borderId="0" xfId="0" applyAlignment="1">
      <alignment horizontal="justify" vertical="center" wrapText="1"/>
    </xf>
    <xf numFmtId="0" fontId="116" fillId="10" borderId="19" xfId="0" applyFont="1" applyFill="1" applyBorder="1" applyAlignment="1">
      <alignment horizontal="justify" vertical="center" wrapText="1"/>
    </xf>
    <xf numFmtId="0" fontId="119" fillId="10" borderId="21" xfId="0" applyFont="1" applyFill="1" applyBorder="1" applyAlignment="1">
      <alignment horizontal="justify" vertical="center" wrapText="1"/>
    </xf>
    <xf numFmtId="0" fontId="60" fillId="10" borderId="21" xfId="0" applyFont="1" applyFill="1" applyBorder="1" applyAlignment="1">
      <alignment horizontal="justify" vertical="center" wrapText="1"/>
    </xf>
    <xf numFmtId="0" fontId="124" fillId="10" borderId="1" xfId="0" applyFont="1" applyFill="1" applyBorder="1" applyAlignment="1">
      <alignment horizontal="justify" vertical="center" wrapText="1"/>
    </xf>
    <xf numFmtId="0" fontId="21" fillId="0" borderId="0" xfId="0" applyFont="1" applyBorder="1"/>
    <xf numFmtId="0" fontId="21" fillId="0" borderId="0" xfId="0" applyFont="1" applyBorder="1" applyAlignment="1">
      <alignment vertical="center"/>
    </xf>
    <xf numFmtId="0" fontId="113" fillId="0" borderId="14" xfId="0" applyFont="1" applyBorder="1" applyAlignment="1" applyProtection="1">
      <alignment horizontal="left" vertical="center"/>
    </xf>
    <xf numFmtId="0" fontId="113" fillId="0" borderId="14" xfId="0" applyFont="1" applyBorder="1" applyAlignment="1" applyProtection="1">
      <alignment vertical="top"/>
    </xf>
    <xf numFmtId="0" fontId="113" fillId="0" borderId="0" xfId="0" applyFont="1" applyAlignment="1">
      <alignment vertical="center"/>
    </xf>
    <xf numFmtId="0" fontId="113" fillId="0" borderId="0" xfId="0" applyFont="1" applyBorder="1" applyAlignment="1" applyProtection="1">
      <alignment vertical="top"/>
    </xf>
    <xf numFmtId="0" fontId="8" fillId="0" borderId="14" xfId="0" applyFont="1" applyBorder="1" applyAlignment="1" applyProtection="1">
      <alignment horizontal="center" vertical="center"/>
    </xf>
    <xf numFmtId="164" fontId="8" fillId="0" borderId="0" xfId="1"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21" fillId="0" borderId="8" xfId="0" applyFont="1" applyBorder="1" applyAlignment="1">
      <alignment horizontal="left" vertical="center" indent="1"/>
    </xf>
    <xf numFmtId="2" fontId="8" fillId="0" borderId="0" xfId="0" applyNumberFormat="1" applyFont="1" applyBorder="1" applyAlignment="1" applyProtection="1">
      <alignment horizontal="center" vertical="center"/>
    </xf>
    <xf numFmtId="165" fontId="3" fillId="2" borderId="0" xfId="0" applyNumberFormat="1" applyFont="1" applyFill="1" applyBorder="1" applyAlignment="1" applyProtection="1">
      <alignment horizontal="center" vertical="center"/>
      <protection locked="0"/>
    </xf>
    <xf numFmtId="165" fontId="8" fillId="0" borderId="0" xfId="0" applyNumberFormat="1" applyFont="1" applyBorder="1" applyAlignment="1" applyProtection="1">
      <alignment horizontal="center" vertical="center"/>
    </xf>
    <xf numFmtId="165" fontId="3" fillId="0" borderId="0" xfId="0" applyNumberFormat="1" applyFont="1" applyBorder="1" applyAlignment="1" applyProtection="1">
      <alignment horizontal="center" vertical="center"/>
    </xf>
    <xf numFmtId="0" fontId="100" fillId="0" borderId="0" xfId="0" applyFont="1" applyBorder="1" applyAlignment="1" applyProtection="1">
      <alignment horizontal="left" vertical="center"/>
    </xf>
    <xf numFmtId="0" fontId="21" fillId="0" borderId="0" xfId="0" applyFont="1" applyFill="1" applyBorder="1" applyProtection="1"/>
    <xf numFmtId="0" fontId="0" fillId="0" borderId="20" xfId="0" applyBorder="1" applyAlignment="1">
      <alignment horizontal="justify" vertical="center" wrapText="1"/>
    </xf>
    <xf numFmtId="0" fontId="0" fillId="0" borderId="20" xfId="0" applyFill="1" applyBorder="1" applyAlignment="1">
      <alignment horizontal="justify" vertical="center" wrapText="1"/>
    </xf>
    <xf numFmtId="0" fontId="117" fillId="0" borderId="20" xfId="0" applyFont="1" applyFill="1" applyBorder="1" applyAlignment="1">
      <alignment horizontal="justify" vertical="center" wrapText="1"/>
    </xf>
    <xf numFmtId="0" fontId="121" fillId="0" borderId="20" xfId="0" applyFont="1" applyFill="1" applyBorder="1" applyAlignment="1">
      <alignment horizontal="justify" vertical="center" wrapText="1"/>
    </xf>
    <xf numFmtId="0" fontId="116" fillId="0" borderId="20" xfId="0" applyFont="1" applyFill="1" applyBorder="1" applyAlignment="1">
      <alignment horizontal="justify" vertical="center" wrapText="1"/>
    </xf>
    <xf numFmtId="0" fontId="119" fillId="0" borderId="20" xfId="0" applyFont="1" applyFill="1" applyBorder="1" applyAlignment="1">
      <alignment horizontal="justify" vertical="center" wrapText="1"/>
    </xf>
    <xf numFmtId="0" fontId="135" fillId="10" borderId="1" xfId="0" applyFont="1" applyFill="1" applyBorder="1" applyAlignment="1">
      <alignment horizontal="justify" vertical="center" wrapText="1"/>
    </xf>
    <xf numFmtId="164" fontId="8" fillId="0" borderId="17" xfId="0" applyNumberFormat="1" applyFont="1" applyBorder="1" applyAlignment="1" applyProtection="1">
      <alignment horizontal="center" vertical="center"/>
    </xf>
    <xf numFmtId="0" fontId="0" fillId="0" borderId="0" xfId="0" applyFont="1" applyAlignment="1" applyProtection="1">
      <alignment vertical="center"/>
    </xf>
    <xf numFmtId="0" fontId="0" fillId="0" borderId="0" xfId="0" applyBorder="1" applyAlignment="1" applyProtection="1">
      <alignment vertical="center"/>
    </xf>
    <xf numFmtId="0" fontId="0" fillId="0" borderId="0" xfId="0" applyFont="1" applyBorder="1" applyAlignment="1" applyProtection="1">
      <alignment vertical="center"/>
    </xf>
    <xf numFmtId="0" fontId="25" fillId="0" borderId="0" xfId="2" applyBorder="1" applyAlignment="1" applyProtection="1">
      <alignment horizontal="left" vertical="center" indent="2"/>
    </xf>
    <xf numFmtId="0" fontId="2" fillId="16" borderId="11" xfId="0" applyFont="1" applyFill="1" applyBorder="1" applyAlignment="1" applyProtection="1">
      <alignment vertical="center"/>
    </xf>
    <xf numFmtId="0" fontId="0" fillId="16" borderId="12" xfId="0" applyFont="1" applyFill="1" applyBorder="1" applyAlignment="1" applyProtection="1">
      <alignment vertical="center"/>
    </xf>
    <xf numFmtId="0" fontId="0" fillId="16" borderId="13" xfId="0" applyFont="1" applyFill="1" applyBorder="1" applyAlignment="1" applyProtection="1">
      <alignment vertical="center"/>
    </xf>
    <xf numFmtId="0" fontId="2" fillId="5" borderId="11" xfId="0" applyFont="1" applyFill="1" applyBorder="1" applyAlignment="1" applyProtection="1">
      <alignment vertical="center"/>
    </xf>
    <xf numFmtId="0" fontId="0" fillId="5" borderId="12" xfId="0" applyFont="1" applyFill="1" applyBorder="1" applyAlignment="1" applyProtection="1">
      <alignment vertical="center"/>
    </xf>
    <xf numFmtId="0" fontId="0" fillId="5" borderId="13" xfId="0" applyFont="1" applyFill="1" applyBorder="1" applyAlignment="1" applyProtection="1">
      <alignment vertical="center"/>
    </xf>
    <xf numFmtId="0" fontId="2" fillId="18" borderId="11" xfId="0" applyFont="1" applyFill="1" applyBorder="1" applyAlignment="1" applyProtection="1">
      <alignment vertical="center"/>
    </xf>
    <xf numFmtId="0" fontId="0" fillId="18" borderId="12" xfId="0" applyFont="1" applyFill="1" applyBorder="1" applyAlignment="1" applyProtection="1">
      <alignment vertical="center"/>
    </xf>
    <xf numFmtId="0" fontId="0" fillId="18" borderId="13" xfId="0" applyFont="1" applyFill="1" applyBorder="1" applyAlignment="1" applyProtection="1">
      <alignment vertical="center"/>
    </xf>
    <xf numFmtId="0" fontId="2" fillId="19" borderId="11" xfId="0" applyFont="1" applyFill="1" applyBorder="1" applyAlignment="1" applyProtection="1">
      <alignment vertical="center"/>
    </xf>
    <xf numFmtId="0" fontId="0" fillId="19" borderId="12" xfId="0" applyFont="1" applyFill="1" applyBorder="1" applyAlignment="1" applyProtection="1">
      <alignment vertical="center"/>
    </xf>
    <xf numFmtId="0" fontId="0" fillId="19" borderId="13" xfId="0" applyFont="1" applyFill="1" applyBorder="1" applyAlignment="1" applyProtection="1">
      <alignment vertical="center"/>
    </xf>
    <xf numFmtId="0" fontId="2" fillId="17" borderId="11" xfId="0" applyFont="1" applyFill="1" applyBorder="1" applyAlignment="1" applyProtection="1">
      <alignment vertical="center"/>
    </xf>
    <xf numFmtId="0" fontId="0" fillId="17" borderId="12" xfId="0" applyFont="1" applyFill="1" applyBorder="1" applyAlignment="1" applyProtection="1">
      <alignment vertical="center"/>
    </xf>
    <xf numFmtId="0" fontId="0" fillId="17" borderId="13" xfId="0" applyFont="1" applyFill="1" applyBorder="1" applyAlignment="1" applyProtection="1">
      <alignment vertical="center"/>
    </xf>
    <xf numFmtId="0" fontId="2" fillId="2" borderId="11" xfId="0" applyFont="1" applyFill="1" applyBorder="1" applyAlignment="1" applyProtection="1">
      <alignment vertical="center"/>
    </xf>
    <xf numFmtId="0" fontId="0" fillId="2" borderId="12" xfId="0" applyFont="1" applyFill="1" applyBorder="1" applyAlignment="1" applyProtection="1">
      <alignment vertical="center"/>
    </xf>
    <xf numFmtId="0" fontId="0" fillId="2" borderId="13" xfId="0" applyFont="1" applyFill="1" applyBorder="1" applyAlignment="1" applyProtection="1">
      <alignment vertical="center"/>
    </xf>
    <xf numFmtId="0" fontId="2" fillId="2" borderId="24" xfId="0" applyFont="1" applyFill="1" applyBorder="1" applyAlignment="1" applyProtection="1">
      <alignment vertical="center"/>
    </xf>
    <xf numFmtId="0" fontId="0" fillId="2" borderId="28" xfId="0" applyFont="1" applyFill="1" applyBorder="1" applyAlignment="1" applyProtection="1">
      <alignment vertical="center"/>
    </xf>
    <xf numFmtId="0" fontId="0" fillId="2" borderId="27" xfId="0" applyFont="1" applyFill="1" applyBorder="1" applyAlignment="1" applyProtection="1">
      <alignment vertical="center"/>
    </xf>
    <xf numFmtId="0" fontId="116" fillId="10" borderId="1" xfId="0" applyFont="1" applyFill="1" applyBorder="1" applyAlignment="1">
      <alignment horizontal="justify" vertical="center" wrapText="1"/>
    </xf>
    <xf numFmtId="0" fontId="96" fillId="11" borderId="1" xfId="0" applyFont="1" applyFill="1" applyBorder="1" applyAlignment="1">
      <alignment horizontal="center" vertical="center" wrapText="1"/>
    </xf>
    <xf numFmtId="0" fontId="138" fillId="0" borderId="0" xfId="0" applyFont="1"/>
    <xf numFmtId="0" fontId="139" fillId="15" borderId="19" xfId="0" applyFont="1" applyFill="1" applyBorder="1" applyAlignment="1" applyProtection="1">
      <alignment horizontal="center" vertical="center" wrapText="1"/>
    </xf>
    <xf numFmtId="0" fontId="139" fillId="15" borderId="1" xfId="0" applyFont="1" applyFill="1" applyBorder="1" applyAlignment="1" applyProtection="1">
      <alignment horizontal="center" vertical="center" wrapText="1"/>
    </xf>
    <xf numFmtId="0" fontId="130" fillId="10" borderId="21" xfId="0" applyFont="1" applyFill="1" applyBorder="1" applyAlignment="1" applyProtection="1">
      <alignment horizontal="center" vertical="center"/>
      <protection locked="0"/>
    </xf>
    <xf numFmtId="0" fontId="130" fillId="10" borderId="19" xfId="0" applyFont="1" applyFill="1" applyBorder="1" applyAlignment="1" applyProtection="1">
      <alignment horizontal="center" vertical="center"/>
    </xf>
    <xf numFmtId="0" fontId="96" fillId="0" borderId="0" xfId="0" applyFont="1" applyAlignment="1">
      <alignment vertical="center"/>
    </xf>
    <xf numFmtId="0" fontId="130" fillId="0" borderId="0" xfId="0" applyFont="1" applyAlignment="1">
      <alignment horizontal="left" vertical="center"/>
    </xf>
    <xf numFmtId="0" fontId="17" fillId="0" borderId="0" xfId="0" applyFont="1" applyAlignment="1">
      <alignment vertical="center"/>
    </xf>
    <xf numFmtId="0" fontId="35" fillId="2" borderId="23" xfId="0" applyFont="1" applyFill="1" applyBorder="1" applyAlignment="1" applyProtection="1">
      <alignment horizontal="center" vertical="center"/>
      <protection locked="0"/>
    </xf>
    <xf numFmtId="164" fontId="18" fillId="3" borderId="26" xfId="1" applyFont="1" applyFill="1" applyBorder="1" applyAlignment="1">
      <alignment horizontal="center" vertical="center"/>
    </xf>
    <xf numFmtId="164" fontId="18" fillId="0" borderId="26" xfId="1"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5" fillId="0" borderId="8" xfId="0" applyFont="1" applyBorder="1" applyAlignment="1">
      <alignment horizontal="left" vertical="center"/>
    </xf>
    <xf numFmtId="0" fontId="23" fillId="0" borderId="0" xfId="0" applyFont="1" applyAlignment="1">
      <alignment horizontal="right"/>
    </xf>
    <xf numFmtId="0" fontId="23" fillId="0" borderId="0" xfId="0" applyFont="1"/>
    <xf numFmtId="2" fontId="35" fillId="2" borderId="10" xfId="0" applyNumberFormat="1" applyFont="1" applyFill="1" applyBorder="1" applyAlignment="1" applyProtection="1">
      <alignment horizontal="center" vertical="center"/>
      <protection locked="0"/>
    </xf>
    <xf numFmtId="0" fontId="146" fillId="0" borderId="0" xfId="2" applyFont="1" applyAlignment="1" applyProtection="1">
      <alignment vertical="center"/>
      <protection locked="0"/>
    </xf>
    <xf numFmtId="0" fontId="146" fillId="0" borderId="0" xfId="2" applyFont="1" applyAlignment="1" applyProtection="1">
      <alignment horizontal="left" vertical="center"/>
      <protection locked="0"/>
    </xf>
    <xf numFmtId="0" fontId="8" fillId="0" borderId="0" xfId="0" applyFont="1" applyFill="1" applyBorder="1" applyAlignment="1" applyProtection="1">
      <alignment horizontal="center" vertical="center"/>
    </xf>
    <xf numFmtId="0" fontId="13" fillId="0" borderId="0" xfId="0" applyFont="1" applyAlignment="1">
      <alignment horizontal="left" vertical="center" indent="1"/>
    </xf>
    <xf numFmtId="0" fontId="13" fillId="0" borderId="0" xfId="0" applyFont="1" applyBorder="1" applyAlignment="1">
      <alignment horizontal="left" vertical="center" indent="1"/>
    </xf>
    <xf numFmtId="0" fontId="5" fillId="0" borderId="27" xfId="0" applyFont="1" applyFill="1" applyBorder="1" applyAlignment="1">
      <alignment horizontal="center" vertical="center" wrapText="1"/>
    </xf>
    <xf numFmtId="0" fontId="147" fillId="0" borderId="0" xfId="0" applyFont="1" applyAlignment="1">
      <alignment horizontal="left"/>
    </xf>
    <xf numFmtId="0" fontId="148" fillId="0" borderId="0" xfId="0" applyFont="1" applyAlignment="1">
      <alignment horizontal="left"/>
    </xf>
    <xf numFmtId="0" fontId="8" fillId="0" borderId="0" xfId="0" applyFont="1" applyAlignment="1">
      <alignment horizontal="center" vertical="center"/>
    </xf>
    <xf numFmtId="170" fontId="8" fillId="0" borderId="10" xfId="0" applyNumberFormat="1" applyFont="1" applyBorder="1" applyAlignment="1">
      <alignment horizontal="center" vertical="center"/>
    </xf>
    <xf numFmtId="0" fontId="142" fillId="22" borderId="19" xfId="0" applyFont="1" applyFill="1" applyBorder="1" applyAlignment="1" applyProtection="1">
      <alignment horizontal="left" vertical="center" wrapText="1" indent="4"/>
    </xf>
    <xf numFmtId="0" fontId="142" fillId="22" borderId="20" xfId="0" applyFont="1" applyFill="1" applyBorder="1" applyAlignment="1" applyProtection="1">
      <alignment horizontal="left" vertical="center" wrapText="1" indent="4"/>
    </xf>
    <xf numFmtId="0" fontId="131" fillId="22" borderId="20" xfId="0" applyFont="1" applyFill="1" applyBorder="1" applyAlignment="1" applyProtection="1">
      <alignment horizontal="left" vertical="center" wrapText="1" indent="4"/>
    </xf>
    <xf numFmtId="0" fontId="145" fillId="22" borderId="20" xfId="0" applyFont="1" applyFill="1" applyBorder="1" applyAlignment="1" applyProtection="1">
      <alignment horizontal="left" vertical="center" wrapText="1" indent="4"/>
    </xf>
    <xf numFmtId="0" fontId="145" fillId="22" borderId="21" xfId="0" applyFont="1" applyFill="1" applyBorder="1" applyAlignment="1" applyProtection="1">
      <alignment horizontal="left" vertical="center" wrapText="1" indent="4"/>
    </xf>
    <xf numFmtId="0" fontId="145" fillId="20" borderId="20" xfId="0" applyFont="1" applyFill="1" applyBorder="1" applyAlignment="1" applyProtection="1">
      <alignment horizontal="left" vertical="center" wrapText="1" indent="4"/>
    </xf>
    <xf numFmtId="0" fontId="142" fillId="20" borderId="20" xfId="0" applyFont="1" applyFill="1" applyBorder="1" applyAlignment="1" applyProtection="1">
      <alignment horizontal="left" vertical="center" wrapText="1" indent="4"/>
    </xf>
    <xf numFmtId="0" fontId="131" fillId="20" borderId="20" xfId="0" applyFont="1" applyFill="1" applyBorder="1" applyAlignment="1" applyProtection="1">
      <alignment horizontal="left" vertical="center" wrapText="1" indent="4"/>
    </xf>
    <xf numFmtId="0" fontId="11" fillId="20" borderId="20" xfId="0" applyFont="1" applyFill="1" applyBorder="1" applyAlignment="1" applyProtection="1">
      <alignment horizontal="justify" vertical="center" wrapText="1"/>
    </xf>
    <xf numFmtId="0" fontId="142" fillId="23" borderId="19" xfId="0" applyFont="1" applyFill="1" applyBorder="1" applyAlignment="1" applyProtection="1">
      <alignment horizontal="left" vertical="center" wrapText="1" indent="4"/>
    </xf>
    <xf numFmtId="0" fontId="84" fillId="23" borderId="20" xfId="0" applyFont="1" applyFill="1" applyBorder="1" applyAlignment="1" applyProtection="1">
      <alignment horizontal="left" vertical="center" wrapText="1" indent="4"/>
    </xf>
    <xf numFmtId="0" fontId="128" fillId="23" borderId="20" xfId="2" applyFont="1" applyFill="1" applyBorder="1" applyAlignment="1" applyProtection="1">
      <alignment horizontal="left" vertical="center" wrapText="1" indent="4"/>
      <protection locked="0"/>
    </xf>
    <xf numFmtId="0" fontId="2" fillId="23" borderId="20" xfId="0" applyFont="1" applyFill="1" applyBorder="1" applyAlignment="1" applyProtection="1">
      <alignment horizontal="left" vertical="center" wrapText="1" indent="4"/>
    </xf>
    <xf numFmtId="0" fontId="126" fillId="23" borderId="20" xfId="0" applyFont="1" applyFill="1" applyBorder="1" applyAlignment="1" applyProtection="1">
      <alignment horizontal="left" vertical="center" wrapText="1" indent="4"/>
    </xf>
    <xf numFmtId="0" fontId="127" fillId="23" borderId="21" xfId="0" applyFont="1" applyFill="1" applyBorder="1" applyAlignment="1" applyProtection="1">
      <alignment horizontal="left" vertical="center" indent="4"/>
    </xf>
    <xf numFmtId="0" fontId="142" fillId="21" borderId="20" xfId="0" applyFont="1" applyFill="1" applyBorder="1" applyAlignment="1" applyProtection="1">
      <alignment horizontal="left" vertical="center" wrapText="1" indent="4"/>
    </xf>
    <xf numFmtId="0" fontId="131" fillId="21" borderId="20" xfId="0" applyFont="1" applyFill="1" applyBorder="1" applyAlignment="1" applyProtection="1">
      <alignment horizontal="left" vertical="center" wrapText="1" indent="4"/>
    </xf>
    <xf numFmtId="0" fontId="55" fillId="21" borderId="20" xfId="0" applyFont="1" applyFill="1" applyBorder="1" applyAlignment="1" applyProtection="1">
      <alignment horizontal="left" vertical="center" wrapText="1" indent="4"/>
    </xf>
    <xf numFmtId="0" fontId="11" fillId="21" borderId="21" xfId="0" applyFont="1" applyFill="1" applyBorder="1" applyAlignment="1" applyProtection="1">
      <alignment horizontal="justify" vertical="center" wrapText="1"/>
    </xf>
    <xf numFmtId="169" fontId="17" fillId="0" borderId="10" xfId="0" applyNumberFormat="1" applyFont="1" applyFill="1" applyBorder="1" applyAlignment="1" applyProtection="1">
      <alignment horizontal="center" vertical="center"/>
    </xf>
    <xf numFmtId="2" fontId="17" fillId="0" borderId="10" xfId="0" applyNumberFormat="1" applyFont="1" applyFill="1" applyBorder="1" applyAlignment="1" applyProtection="1">
      <alignment horizontal="center" vertical="center"/>
    </xf>
    <xf numFmtId="164" fontId="18" fillId="24" borderId="1" xfId="1" applyFont="1" applyFill="1" applyBorder="1" applyAlignment="1">
      <alignment horizontal="center" vertical="center"/>
    </xf>
    <xf numFmtId="2" fontId="2" fillId="4" borderId="28" xfId="0" applyNumberFormat="1" applyFont="1" applyFill="1" applyBorder="1" applyAlignment="1" applyProtection="1">
      <alignment horizontal="center" vertical="center"/>
    </xf>
    <xf numFmtId="0" fontId="2" fillId="23" borderId="20" xfId="0" applyFont="1" applyFill="1" applyBorder="1" applyAlignment="1" applyProtection="1">
      <alignment horizontal="left" vertical="center" wrapText="1" indent="4"/>
    </xf>
    <xf numFmtId="0" fontId="73" fillId="15" borderId="24" xfId="2" applyFont="1" applyFill="1" applyBorder="1" applyAlignment="1" applyProtection="1">
      <alignment horizontal="center" vertical="center"/>
    </xf>
    <xf numFmtId="0" fontId="0" fillId="15" borderId="28" xfId="0" applyFill="1" applyBorder="1" applyAlignment="1" applyProtection="1">
      <alignment horizontal="center" vertical="center"/>
    </xf>
    <xf numFmtId="0" fontId="0" fillId="15" borderId="27" xfId="0" applyFill="1" applyBorder="1" applyAlignment="1" applyProtection="1">
      <alignment horizontal="center" vertical="center"/>
    </xf>
    <xf numFmtId="0" fontId="8" fillId="0" borderId="10" xfId="0" applyFont="1" applyBorder="1" applyAlignment="1">
      <alignment horizontal="center" vertical="center" wrapText="1"/>
    </xf>
    <xf numFmtId="0" fontId="0" fillId="0" borderId="10" xfId="0" applyBorder="1" applyAlignment="1">
      <alignment vertical="center" wrapText="1"/>
    </xf>
    <xf numFmtId="0" fontId="8" fillId="0" borderId="10" xfId="0" applyFont="1" applyBorder="1" applyAlignment="1">
      <alignment horizontal="center" vertical="center"/>
    </xf>
    <xf numFmtId="0" fontId="0" fillId="0" borderId="10" xfId="0" applyBorder="1" applyAlignment="1">
      <alignment vertical="center"/>
    </xf>
    <xf numFmtId="0" fontId="5" fillId="0" borderId="0" xfId="0" applyFont="1" applyBorder="1" applyAlignment="1">
      <alignment horizontal="left" vertical="center"/>
    </xf>
    <xf numFmtId="0" fontId="0" fillId="0" borderId="0" xfId="0" applyBorder="1" applyAlignment="1">
      <alignment horizontal="left" vertical="center"/>
    </xf>
    <xf numFmtId="0" fontId="8"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100" fillId="0" borderId="0" xfId="0" applyFont="1" applyBorder="1" applyAlignment="1">
      <alignment horizontal="center" vertical="center"/>
    </xf>
    <xf numFmtId="0" fontId="3" fillId="0" borderId="11"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00" fillId="0" borderId="24" xfId="0" applyFont="1" applyBorder="1" applyAlignment="1">
      <alignment horizontal="center" vertical="center"/>
    </xf>
    <xf numFmtId="0" fontId="0" fillId="0" borderId="27" xfId="0" applyBorder="1" applyAlignment="1">
      <alignment horizontal="center" vertical="center"/>
    </xf>
    <xf numFmtId="167" fontId="110" fillId="2" borderId="36" xfId="0" applyNumberFormat="1" applyFont="1" applyFill="1" applyBorder="1" applyAlignment="1">
      <alignment horizontal="center" vertical="center"/>
    </xf>
    <xf numFmtId="0" fontId="110" fillId="2" borderId="10" xfId="0" applyFont="1" applyFill="1" applyBorder="1" applyAlignment="1">
      <alignment horizontal="center" vertical="center"/>
    </xf>
    <xf numFmtId="167" fontId="110" fillId="2" borderId="10" xfId="0" applyNumberFormat="1" applyFont="1" applyFill="1" applyBorder="1" applyAlignment="1">
      <alignment horizontal="center" vertical="center"/>
    </xf>
    <xf numFmtId="0" fontId="110" fillId="2" borderId="30" xfId="0" applyFont="1" applyFill="1" applyBorder="1" applyAlignment="1">
      <alignment horizontal="center" vertical="center"/>
    </xf>
    <xf numFmtId="167" fontId="18" fillId="2" borderId="33" xfId="0" applyNumberFormat="1" applyFont="1" applyFill="1" applyBorder="1" applyAlignment="1">
      <alignment horizontal="center" vertical="center"/>
    </xf>
    <xf numFmtId="0" fontId="18" fillId="2" borderId="34" xfId="0" applyFont="1" applyFill="1" applyBorder="1" applyAlignment="1">
      <alignment vertical="center"/>
    </xf>
    <xf numFmtId="0" fontId="18" fillId="2" borderId="35" xfId="0" applyFont="1" applyFill="1" applyBorder="1" applyAlignment="1">
      <alignment vertical="center"/>
    </xf>
    <xf numFmtId="0" fontId="17" fillId="2" borderId="34" xfId="0" applyFont="1" applyFill="1" applyBorder="1" applyAlignment="1">
      <alignment vertical="center"/>
    </xf>
    <xf numFmtId="0" fontId="17" fillId="2" borderId="35" xfId="0" applyFont="1" applyFill="1" applyBorder="1" applyAlignment="1">
      <alignment vertical="center"/>
    </xf>
    <xf numFmtId="0" fontId="8" fillId="0" borderId="24" xfId="0" applyFont="1" applyBorder="1" applyAlignment="1">
      <alignment horizontal="center" vertical="center"/>
    </xf>
    <xf numFmtId="0" fontId="5" fillId="0" borderId="24" xfId="0" applyFont="1" applyBorder="1" applyAlignment="1">
      <alignment horizontal="left" vertical="center"/>
    </xf>
    <xf numFmtId="0" fontId="0" fillId="0" borderId="27" xfId="0" applyBorder="1" applyAlignment="1">
      <alignment horizontal="left" vertical="center"/>
    </xf>
    <xf numFmtId="2" fontId="8" fillId="0" borderId="24" xfId="0" applyNumberFormat="1" applyFont="1" applyBorder="1" applyAlignment="1">
      <alignment horizontal="center" vertical="center"/>
    </xf>
    <xf numFmtId="2" fontId="2" fillId="0" borderId="27" xfId="0" applyNumberFormat="1" applyFont="1" applyBorder="1" applyAlignment="1">
      <alignment horizontal="center" vertical="center"/>
    </xf>
    <xf numFmtId="167" fontId="18" fillId="2" borderId="36" xfId="0" applyNumberFormat="1" applyFont="1" applyFill="1" applyBorder="1" applyAlignment="1">
      <alignment horizontal="center" vertical="center"/>
    </xf>
    <xf numFmtId="0" fontId="17" fillId="2" borderId="10" xfId="0" applyFont="1" applyFill="1" applyBorder="1" applyAlignment="1">
      <alignment vertical="center"/>
    </xf>
    <xf numFmtId="0" fontId="17" fillId="2" borderId="30" xfId="0" applyFont="1" applyFill="1" applyBorder="1" applyAlignment="1">
      <alignment vertical="center"/>
    </xf>
    <xf numFmtId="0" fontId="8"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8" fillId="0" borderId="2" xfId="0" applyFont="1" applyBorder="1" applyAlignment="1">
      <alignment horizontal="left" vertical="center" wrapText="1"/>
    </xf>
    <xf numFmtId="0" fontId="8" fillId="0" borderId="8" xfId="0" applyFont="1" applyBorder="1" applyAlignment="1">
      <alignment horizontal="left" vertical="center" wrapText="1"/>
    </xf>
    <xf numFmtId="0" fontId="8" fillId="0" borderId="5" xfId="0" applyFont="1" applyBorder="1" applyAlignment="1">
      <alignment horizontal="left" vertical="center" wrapText="1"/>
    </xf>
    <xf numFmtId="0" fontId="3" fillId="0" borderId="48" xfId="0" applyFont="1" applyBorder="1" applyAlignment="1">
      <alignment horizontal="left" vertical="center" wrapText="1"/>
    </xf>
    <xf numFmtId="0" fontId="0" fillId="0" borderId="15" xfId="0" applyBorder="1" applyAlignment="1">
      <alignment horizontal="left" vertical="center" wrapText="1"/>
    </xf>
    <xf numFmtId="0" fontId="0" fillId="0" borderId="49" xfId="0" applyBorder="1" applyAlignment="1">
      <alignment horizontal="left" vertical="center" wrapText="1"/>
    </xf>
    <xf numFmtId="0" fontId="3" fillId="0" borderId="2" xfId="0" applyFont="1" applyBorder="1" applyAlignment="1">
      <alignment horizontal="center" vertical="center" wrapText="1"/>
    </xf>
    <xf numFmtId="0" fontId="3" fillId="0" borderId="4"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57" xfId="0" applyFont="1" applyBorder="1" applyAlignment="1">
      <alignment vertical="center"/>
    </xf>
    <xf numFmtId="0" fontId="3" fillId="0" borderId="58" xfId="0" applyFont="1" applyBorder="1" applyAlignment="1">
      <alignmen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5" xfId="0" applyFont="1" applyBorder="1" applyAlignment="1">
      <alignment horizontal="center" vertical="center" wrapText="1"/>
    </xf>
    <xf numFmtId="0" fontId="5" fillId="0" borderId="24" xfId="0" applyFont="1" applyFill="1" applyBorder="1" applyAlignment="1" applyProtection="1">
      <alignment horizontal="center" vertical="center"/>
    </xf>
    <xf numFmtId="0" fontId="5" fillId="0" borderId="28" xfId="0" applyFont="1" applyFill="1" applyBorder="1" applyAlignment="1" applyProtection="1">
      <alignment horizontal="center" vertical="center"/>
    </xf>
    <xf numFmtId="0" fontId="5" fillId="0" borderId="27" xfId="0" applyFont="1" applyFill="1" applyBorder="1" applyAlignment="1" applyProtection="1">
      <alignment horizontal="center" vertical="center"/>
    </xf>
    <xf numFmtId="164" fontId="6" fillId="0" borderId="22" xfId="0" applyNumberFormat="1" applyFont="1" applyBorder="1" applyAlignment="1" applyProtection="1">
      <alignment horizontal="center" vertical="center"/>
    </xf>
    <xf numFmtId="164" fontId="6" fillId="0" borderId="23" xfId="0" applyNumberFormat="1" applyFont="1" applyBorder="1" applyAlignment="1" applyProtection="1">
      <alignment horizontal="center" vertical="center"/>
    </xf>
    <xf numFmtId="0" fontId="8" fillId="16" borderId="2" xfId="0" applyFont="1" applyFill="1" applyBorder="1" applyAlignment="1" applyProtection="1">
      <alignment horizontal="center" vertical="center"/>
    </xf>
    <xf numFmtId="0" fontId="8" fillId="16" borderId="3" xfId="0" applyFont="1" applyFill="1" applyBorder="1" applyAlignment="1" applyProtection="1">
      <alignment horizontal="center" vertical="center"/>
    </xf>
    <xf numFmtId="0" fontId="8" fillId="16" borderId="4" xfId="0" applyFont="1" applyFill="1" applyBorder="1" applyAlignment="1" applyProtection="1">
      <alignment horizontal="center" vertical="center"/>
    </xf>
    <xf numFmtId="0" fontId="8" fillId="16" borderId="8" xfId="0" applyFont="1" applyFill="1" applyBorder="1" applyAlignment="1" applyProtection="1">
      <alignment horizontal="center" vertical="center"/>
    </xf>
    <xf numFmtId="0" fontId="8" fillId="16" borderId="0" xfId="0" applyFont="1" applyFill="1" applyAlignment="1" applyProtection="1">
      <alignment horizontal="center" vertical="center"/>
    </xf>
    <xf numFmtId="0" fontId="8" fillId="16" borderId="9" xfId="0" applyFont="1" applyFill="1" applyBorder="1" applyAlignment="1" applyProtection="1">
      <alignment horizontal="center" vertical="center"/>
    </xf>
    <xf numFmtId="0" fontId="8" fillId="16" borderId="0" xfId="0" applyFont="1" applyFill="1" applyBorder="1" applyAlignment="1" applyProtection="1">
      <alignment horizontal="center" vertical="center"/>
    </xf>
    <xf numFmtId="0" fontId="8" fillId="9" borderId="2" xfId="0" applyFont="1" applyFill="1" applyBorder="1" applyAlignment="1" applyProtection="1">
      <alignment horizontal="center" vertical="center"/>
    </xf>
    <xf numFmtId="0" fontId="3" fillId="9" borderId="3" xfId="0" applyFont="1" applyFill="1" applyBorder="1" applyAlignment="1" applyProtection="1">
      <alignment horizontal="center" vertical="center"/>
    </xf>
    <xf numFmtId="0" fontId="3" fillId="9" borderId="4" xfId="0" applyFont="1" applyFill="1" applyBorder="1" applyAlignment="1" applyProtection="1">
      <alignment horizontal="center" vertical="center"/>
    </xf>
    <xf numFmtId="0" fontId="3" fillId="9" borderId="8" xfId="0" applyFont="1" applyFill="1" applyBorder="1" applyAlignment="1" applyProtection="1">
      <alignment horizontal="center" vertical="center"/>
    </xf>
    <xf numFmtId="0" fontId="3" fillId="9" borderId="0" xfId="0" applyFont="1" applyFill="1" applyBorder="1" applyAlignment="1" applyProtection="1">
      <alignment horizontal="center" vertical="center"/>
    </xf>
    <xf numFmtId="0" fontId="3" fillId="9" borderId="9" xfId="0" applyFont="1" applyFill="1" applyBorder="1" applyAlignment="1" applyProtection="1">
      <alignment horizontal="center" vertical="center"/>
    </xf>
    <xf numFmtId="0" fontId="2" fillId="9" borderId="8" xfId="0" applyFont="1" applyFill="1" applyBorder="1" applyAlignment="1" applyProtection="1">
      <alignment horizontal="center" vertical="center"/>
    </xf>
    <xf numFmtId="0" fontId="2" fillId="9" borderId="0" xfId="0" applyFont="1" applyFill="1" applyBorder="1" applyAlignment="1" applyProtection="1">
      <alignment horizontal="center" vertical="center"/>
    </xf>
    <xf numFmtId="0" fontId="2" fillId="9" borderId="9" xfId="0" applyFont="1" applyFill="1" applyBorder="1" applyAlignment="1" applyProtection="1">
      <alignment horizontal="center" vertical="center"/>
    </xf>
    <xf numFmtId="0" fontId="8" fillId="7" borderId="19" xfId="0" applyFont="1" applyFill="1" applyBorder="1" applyAlignment="1" applyProtection="1">
      <alignment horizontal="center" vertical="center"/>
    </xf>
    <xf numFmtId="0" fontId="2" fillId="7" borderId="20" xfId="0" applyFont="1" applyFill="1" applyBorder="1" applyAlignment="1" applyProtection="1">
      <alignment horizontal="center" vertical="center"/>
    </xf>
    <xf numFmtId="0" fontId="2" fillId="7" borderId="21" xfId="0" applyFont="1" applyFill="1" applyBorder="1" applyAlignment="1" applyProtection="1">
      <alignment horizontal="center" vertical="center"/>
    </xf>
    <xf numFmtId="0" fontId="2" fillId="16" borderId="8" xfId="0" applyFont="1" applyFill="1" applyBorder="1" applyAlignment="1" applyProtection="1">
      <alignment horizontal="center" vertical="center"/>
    </xf>
    <xf numFmtId="0" fontId="2" fillId="16" borderId="0" xfId="0" applyFont="1" applyFill="1" applyAlignment="1" applyProtection="1">
      <alignment horizontal="center" vertical="center"/>
    </xf>
    <xf numFmtId="0" fontId="2" fillId="16" borderId="9" xfId="0" applyFont="1" applyFill="1" applyBorder="1" applyAlignment="1" applyProtection="1">
      <alignment horizontal="center" vertical="center"/>
    </xf>
    <xf numFmtId="0" fontId="2" fillId="7" borderId="8" xfId="0" applyFont="1" applyFill="1" applyBorder="1" applyAlignment="1" applyProtection="1">
      <alignment horizontal="center" vertical="center"/>
    </xf>
    <xf numFmtId="0" fontId="0" fillId="7" borderId="0" xfId="0" applyFill="1" applyBorder="1" applyAlignment="1" applyProtection="1">
      <alignment horizontal="center" vertical="center"/>
    </xf>
    <xf numFmtId="0" fontId="0" fillId="7" borderId="9" xfId="0" applyFill="1" applyBorder="1" applyAlignment="1" applyProtection="1">
      <alignment horizontal="center" vertical="center"/>
    </xf>
    <xf numFmtId="0" fontId="0" fillId="7" borderId="5" xfId="0" applyFill="1" applyBorder="1" applyAlignment="1" applyProtection="1">
      <alignment horizontal="center" vertical="center"/>
    </xf>
    <xf numFmtId="0" fontId="0" fillId="7" borderId="6" xfId="0" applyFill="1" applyBorder="1" applyAlignment="1" applyProtection="1">
      <alignment horizontal="center" vertical="center"/>
    </xf>
    <xf numFmtId="0" fontId="0" fillId="7" borderId="7" xfId="0" applyFill="1" applyBorder="1" applyAlignment="1" applyProtection="1">
      <alignment horizontal="center" vertical="center"/>
    </xf>
    <xf numFmtId="164" fontId="8" fillId="0" borderId="0" xfId="1" applyFont="1" applyFill="1" applyBorder="1" applyAlignment="1" applyProtection="1">
      <alignment horizontal="center" vertical="center"/>
    </xf>
    <xf numFmtId="164" fontId="8" fillId="0" borderId="0" xfId="1" applyFont="1" applyBorder="1" applyAlignment="1" applyProtection="1">
      <alignment horizontal="center" vertical="center"/>
    </xf>
    <xf numFmtId="0" fontId="2" fillId="14" borderId="8" xfId="0" applyFont="1" applyFill="1" applyBorder="1" applyAlignment="1" applyProtection="1">
      <alignment horizontal="center" vertical="center"/>
    </xf>
    <xf numFmtId="0" fontId="2" fillId="14" borderId="0" xfId="0" applyFont="1" applyFill="1" applyBorder="1" applyAlignment="1" applyProtection="1">
      <alignment horizontal="center" vertical="center"/>
    </xf>
    <xf numFmtId="0" fontId="2" fillId="14" borderId="9" xfId="0" applyFont="1" applyFill="1" applyBorder="1" applyAlignment="1" applyProtection="1">
      <alignment horizontal="center" vertical="center"/>
    </xf>
    <xf numFmtId="0" fontId="8" fillId="0" borderId="14" xfId="0" applyFont="1" applyBorder="1" applyAlignment="1" applyProtection="1">
      <alignment horizontal="center" vertical="center"/>
    </xf>
    <xf numFmtId="0" fontId="2" fillId="0" borderId="9" xfId="0" applyFont="1" applyBorder="1" applyAlignment="1">
      <alignment horizontal="center" vertical="center"/>
    </xf>
    <xf numFmtId="0" fontId="8" fillId="12" borderId="2" xfId="0" applyFont="1" applyFill="1" applyBorder="1" applyAlignment="1" applyProtection="1">
      <alignment horizontal="center" vertical="center"/>
    </xf>
    <xf numFmtId="0" fontId="3" fillId="12" borderId="3" xfId="0" applyFont="1" applyFill="1" applyBorder="1" applyAlignment="1" applyProtection="1">
      <alignment horizontal="center" vertical="center"/>
    </xf>
    <xf numFmtId="0" fontId="3" fillId="12" borderId="4" xfId="0" applyFont="1" applyFill="1" applyBorder="1" applyAlignment="1" applyProtection="1">
      <alignment horizontal="center" vertical="center"/>
    </xf>
    <xf numFmtId="0" fontId="3" fillId="12" borderId="8" xfId="0" applyFont="1" applyFill="1" applyBorder="1" applyAlignment="1" applyProtection="1">
      <alignment horizontal="center" vertical="center"/>
    </xf>
    <xf numFmtId="0" fontId="3" fillId="12" borderId="0" xfId="0" applyFont="1" applyFill="1" applyBorder="1" applyAlignment="1" applyProtection="1">
      <alignment horizontal="center" vertical="center"/>
    </xf>
    <xf numFmtId="0" fontId="3" fillId="12" borderId="9" xfId="0" applyFont="1" applyFill="1" applyBorder="1" applyAlignment="1" applyProtection="1">
      <alignment horizontal="center" vertical="center"/>
    </xf>
    <xf numFmtId="0" fontId="2" fillId="6" borderId="8" xfId="0" applyFont="1" applyFill="1" applyBorder="1" applyAlignment="1" applyProtection="1">
      <alignment horizontal="center" vertical="center"/>
    </xf>
    <xf numFmtId="0" fontId="2" fillId="6" borderId="0" xfId="0" applyFont="1" applyFill="1" applyBorder="1" applyAlignment="1" applyProtection="1">
      <alignment horizontal="center" vertical="center"/>
    </xf>
    <xf numFmtId="0" fontId="2" fillId="6" borderId="9"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3" fillId="5" borderId="3" xfId="0" applyFont="1" applyFill="1" applyBorder="1" applyAlignment="1" applyProtection="1">
      <alignment horizontal="center" vertical="center"/>
    </xf>
    <xf numFmtId="0" fontId="3" fillId="5" borderId="4" xfId="0" applyFont="1" applyFill="1" applyBorder="1" applyAlignment="1" applyProtection="1">
      <alignment horizontal="center" vertical="center"/>
    </xf>
    <xf numFmtId="0" fontId="3" fillId="5" borderId="8" xfId="0" applyFont="1" applyFill="1" applyBorder="1" applyAlignment="1" applyProtection="1">
      <alignment horizontal="center" vertical="center"/>
    </xf>
    <xf numFmtId="0" fontId="3" fillId="5" borderId="0" xfId="0" applyFont="1" applyFill="1" applyBorder="1" applyAlignment="1" applyProtection="1">
      <alignment horizontal="center" vertical="center"/>
    </xf>
    <xf numFmtId="0" fontId="3" fillId="5" borderId="9" xfId="0" applyFont="1" applyFill="1" applyBorder="1" applyAlignment="1" applyProtection="1">
      <alignment horizontal="center" vertical="center"/>
    </xf>
    <xf numFmtId="0" fontId="2" fillId="5" borderId="8" xfId="0" applyFont="1" applyFill="1" applyBorder="1" applyAlignment="1" applyProtection="1">
      <alignment horizontal="center" vertical="center"/>
    </xf>
    <xf numFmtId="0" fontId="2" fillId="5" borderId="0" xfId="0" applyFont="1" applyFill="1" applyBorder="1" applyAlignment="1" applyProtection="1">
      <alignment horizontal="center" vertical="center"/>
    </xf>
    <xf numFmtId="0" fontId="2" fillId="5" borderId="9" xfId="0" applyFont="1" applyFill="1" applyBorder="1" applyAlignment="1" applyProtection="1">
      <alignment horizontal="center" vertical="center"/>
    </xf>
    <xf numFmtId="0" fontId="8" fillId="14" borderId="2" xfId="0" applyFont="1" applyFill="1" applyBorder="1" applyAlignment="1" applyProtection="1">
      <alignment horizontal="center" vertical="center"/>
    </xf>
    <xf numFmtId="0" fontId="3" fillId="14" borderId="3" xfId="0" applyFont="1" applyFill="1" applyBorder="1" applyAlignment="1" applyProtection="1">
      <alignment horizontal="center" vertical="center"/>
    </xf>
    <xf numFmtId="0" fontId="3" fillId="14" borderId="4" xfId="0" applyFont="1" applyFill="1" applyBorder="1" applyAlignment="1" applyProtection="1">
      <alignment horizontal="center" vertical="center"/>
    </xf>
    <xf numFmtId="0" fontId="3" fillId="14" borderId="8" xfId="0" applyFont="1" applyFill="1" applyBorder="1" applyAlignment="1" applyProtection="1">
      <alignment horizontal="center" vertical="center"/>
    </xf>
    <xf numFmtId="0" fontId="3" fillId="14" borderId="0" xfId="0" applyFont="1" applyFill="1" applyBorder="1" applyAlignment="1" applyProtection="1">
      <alignment horizontal="center" vertical="center"/>
    </xf>
    <xf numFmtId="0" fontId="3" fillId="14" borderId="9" xfId="0" applyFont="1" applyFill="1" applyBorder="1" applyAlignment="1" applyProtection="1">
      <alignment horizontal="center" vertical="center"/>
    </xf>
    <xf numFmtId="0" fontId="8" fillId="13" borderId="2" xfId="0" applyFont="1" applyFill="1" applyBorder="1" applyAlignment="1" applyProtection="1">
      <alignment horizontal="center" vertical="center"/>
    </xf>
    <xf numFmtId="0" fontId="3" fillId="13" borderId="3" xfId="0" applyFont="1" applyFill="1" applyBorder="1" applyAlignment="1" applyProtection="1">
      <alignment horizontal="center" vertical="center"/>
    </xf>
    <xf numFmtId="0" fontId="3" fillId="13" borderId="4" xfId="0" applyFont="1" applyFill="1" applyBorder="1" applyAlignment="1" applyProtection="1">
      <alignment horizontal="center" vertical="center"/>
    </xf>
    <xf numFmtId="0" fontId="3" fillId="13" borderId="8" xfId="0" applyFont="1" applyFill="1" applyBorder="1" applyAlignment="1" applyProtection="1">
      <alignment horizontal="center" vertical="center"/>
    </xf>
    <xf numFmtId="0" fontId="3" fillId="13" borderId="0" xfId="0" applyFont="1" applyFill="1" applyBorder="1" applyAlignment="1" applyProtection="1">
      <alignment horizontal="center" vertical="center"/>
    </xf>
    <xf numFmtId="0" fontId="3" fillId="13" borderId="9" xfId="0" applyFont="1" applyFill="1" applyBorder="1" applyAlignment="1" applyProtection="1">
      <alignment horizontal="center" vertical="center"/>
    </xf>
    <xf numFmtId="0" fontId="2" fillId="13" borderId="8" xfId="0" applyFont="1" applyFill="1" applyBorder="1" applyAlignment="1" applyProtection="1">
      <alignment horizontal="center" vertical="center"/>
    </xf>
    <xf numFmtId="0" fontId="2" fillId="13" borderId="0" xfId="0" applyFont="1" applyFill="1" applyBorder="1" applyAlignment="1" applyProtection="1">
      <alignment horizontal="center" vertical="center"/>
    </xf>
    <xf numFmtId="0" fontId="2" fillId="13" borderId="9" xfId="0" applyFont="1" applyFill="1" applyBorder="1" applyAlignment="1" applyProtection="1">
      <alignment horizontal="center" vertical="center"/>
    </xf>
    <xf numFmtId="0" fontId="8" fillId="8" borderId="19" xfId="0" applyFont="1" applyFill="1" applyBorder="1" applyAlignment="1" applyProtection="1">
      <alignment horizontal="center" vertical="center"/>
    </xf>
    <xf numFmtId="0" fontId="2" fillId="8" borderId="20" xfId="0" applyFont="1" applyFill="1" applyBorder="1" applyAlignment="1" applyProtection="1">
      <alignment horizontal="center" vertical="center"/>
    </xf>
    <xf numFmtId="0" fontId="2" fillId="8" borderId="21" xfId="0" applyFont="1" applyFill="1" applyBorder="1" applyAlignment="1" applyProtection="1">
      <alignment horizontal="center" vertical="center"/>
    </xf>
    <xf numFmtId="0" fontId="2" fillId="8" borderId="8" xfId="0" applyFont="1" applyFill="1" applyBorder="1" applyAlignment="1" applyProtection="1">
      <alignment horizontal="center" vertical="center"/>
    </xf>
    <xf numFmtId="0" fontId="0" fillId="8" borderId="0" xfId="0" applyFill="1" applyAlignment="1" applyProtection="1">
      <alignment horizontal="center" vertical="center"/>
    </xf>
    <xf numFmtId="0" fontId="0" fillId="8" borderId="9"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6" xfId="0" applyFill="1" applyBorder="1" applyAlignment="1" applyProtection="1">
      <alignment horizontal="center" vertical="center"/>
    </xf>
    <xf numFmtId="0" fontId="0" fillId="8" borderId="7" xfId="0" applyFill="1" applyBorder="1" applyAlignment="1" applyProtection="1">
      <alignment horizontal="center" vertical="center"/>
    </xf>
    <xf numFmtId="0" fontId="8" fillId="5" borderId="19" xfId="0" applyFont="1" applyFill="1" applyBorder="1" applyAlignment="1" applyProtection="1">
      <alignment horizontal="center" vertical="center"/>
    </xf>
    <xf numFmtId="0" fontId="2" fillId="0" borderId="20" xfId="0" applyFont="1" applyBorder="1" applyAlignment="1" applyProtection="1">
      <alignment horizontal="center" vertical="center"/>
    </xf>
    <xf numFmtId="0" fontId="2" fillId="0" borderId="21" xfId="0" applyFont="1" applyBorder="1" applyAlignment="1" applyProtection="1">
      <alignment horizontal="center" vertical="center"/>
    </xf>
    <xf numFmtId="0" fontId="0" fillId="0" borderId="0" xfId="0" applyAlignment="1" applyProtection="1">
      <alignment horizontal="center" vertical="center"/>
    </xf>
    <xf numFmtId="0" fontId="0" fillId="0" borderId="9"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8" fillId="6" borderId="19" xfId="0" applyFont="1" applyFill="1" applyBorder="1" applyAlignment="1" applyProtection="1">
      <alignment horizontal="center" vertical="center"/>
    </xf>
    <xf numFmtId="0" fontId="2" fillId="6" borderId="20" xfId="0" applyFont="1" applyFill="1" applyBorder="1" applyAlignment="1" applyProtection="1">
      <alignment horizontal="center" vertical="center"/>
    </xf>
    <xf numFmtId="0" fontId="2" fillId="6" borderId="21" xfId="0" applyFont="1" applyFill="1" applyBorder="1" applyAlignment="1" applyProtection="1">
      <alignment horizontal="center" vertical="center"/>
    </xf>
    <xf numFmtId="0" fontId="0" fillId="6" borderId="0" xfId="0" applyFill="1" applyAlignment="1" applyProtection="1">
      <alignment horizontal="center" vertical="center"/>
    </xf>
    <xf numFmtId="0" fontId="0" fillId="6" borderId="9" xfId="0" applyFill="1" applyBorder="1" applyAlignment="1" applyProtection="1">
      <alignment horizontal="center" vertical="center"/>
    </xf>
    <xf numFmtId="0" fontId="0" fillId="6" borderId="5" xfId="0" applyFill="1" applyBorder="1" applyAlignment="1" applyProtection="1">
      <alignment horizontal="center" vertical="center"/>
    </xf>
    <xf numFmtId="0" fontId="0" fillId="6" borderId="6" xfId="0" applyFill="1" applyBorder="1" applyAlignment="1" applyProtection="1">
      <alignment horizontal="center" vertical="center"/>
    </xf>
    <xf numFmtId="0" fontId="0" fillId="6" borderId="7" xfId="0" applyFill="1" applyBorder="1" applyAlignment="1" applyProtection="1">
      <alignment horizontal="center" vertical="center"/>
    </xf>
    <xf numFmtId="0" fontId="4" fillId="0" borderId="8" xfId="0" applyFont="1" applyBorder="1" applyAlignment="1" applyProtection="1">
      <alignment horizontal="center" vertical="center"/>
    </xf>
    <xf numFmtId="0" fontId="0" fillId="0" borderId="15" xfId="0" applyBorder="1" applyAlignment="1" applyProtection="1">
      <alignment horizontal="center" vertical="center"/>
    </xf>
    <xf numFmtId="0" fontId="8" fillId="9" borderId="19" xfId="0" applyFont="1" applyFill="1" applyBorder="1" applyAlignment="1" applyProtection="1">
      <alignment horizontal="center" vertical="center"/>
    </xf>
    <xf numFmtId="0" fontId="2" fillId="9" borderId="20" xfId="0" applyFont="1" applyFill="1" applyBorder="1" applyAlignment="1" applyProtection="1">
      <alignment horizontal="center" vertical="center"/>
    </xf>
    <xf numFmtId="0" fontId="2" fillId="9" borderId="21" xfId="0" applyFont="1" applyFill="1" applyBorder="1" applyAlignment="1" applyProtection="1">
      <alignment horizontal="center" vertical="center"/>
    </xf>
    <xf numFmtId="0" fontId="0" fillId="9" borderId="0" xfId="0" applyFill="1" applyBorder="1" applyAlignment="1" applyProtection="1">
      <alignment horizontal="center" vertical="center"/>
    </xf>
    <xf numFmtId="0" fontId="0" fillId="9" borderId="9" xfId="0" applyFill="1" applyBorder="1" applyAlignment="1" applyProtection="1">
      <alignment horizontal="center" vertical="center"/>
    </xf>
    <xf numFmtId="0" fontId="0" fillId="9" borderId="5" xfId="0" applyFill="1" applyBorder="1" applyAlignment="1" applyProtection="1">
      <alignment horizontal="center" vertical="center"/>
    </xf>
    <xf numFmtId="0" fontId="0" fillId="9" borderId="6" xfId="0" applyFill="1" applyBorder="1" applyAlignment="1" applyProtection="1">
      <alignment horizontal="center" vertical="center"/>
    </xf>
    <xf numFmtId="0" fontId="0" fillId="9" borderId="7" xfId="0" applyFill="1" applyBorder="1" applyAlignment="1" applyProtection="1">
      <alignment horizontal="center" vertical="center"/>
    </xf>
    <xf numFmtId="0" fontId="21" fillId="0" borderId="14" xfId="0" applyFont="1" applyBorder="1" applyAlignment="1" applyProtection="1">
      <alignment horizontal="center" vertical="center"/>
    </xf>
    <xf numFmtId="0" fontId="35" fillId="0" borderId="0" xfId="0" applyFont="1" applyBorder="1" applyAlignment="1">
      <alignment horizontal="center" vertical="center"/>
    </xf>
    <xf numFmtId="0" fontId="35" fillId="0" borderId="9" xfId="0" applyFont="1" applyBorder="1" applyAlignment="1">
      <alignment horizontal="center" vertical="center"/>
    </xf>
    <xf numFmtId="0" fontId="0" fillId="0" borderId="23" xfId="0" applyBorder="1" applyAlignment="1" applyProtection="1">
      <alignment horizontal="center" vertical="center"/>
    </xf>
    <xf numFmtId="0" fontId="82" fillId="0" borderId="22" xfId="0" applyFont="1" applyFill="1" applyBorder="1" applyAlignment="1" applyProtection="1">
      <alignment horizontal="center" vertical="center"/>
    </xf>
    <xf numFmtId="0" fontId="82" fillId="0" borderId="23"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8" fillId="2" borderId="22" xfId="0" applyFont="1" applyFill="1" applyBorder="1" applyAlignment="1" applyProtection="1">
      <alignment horizontal="center" vertical="center"/>
      <protection locked="0"/>
    </xf>
    <xf numFmtId="0" fontId="8" fillId="2" borderId="23" xfId="0" applyFont="1" applyFill="1" applyBorder="1" applyAlignment="1" applyProtection="1">
      <alignment horizontal="center" vertical="center"/>
      <protection locked="0"/>
    </xf>
    <xf numFmtId="0" fontId="0" fillId="0" borderId="23" xfId="0" applyBorder="1" applyAlignment="1">
      <alignment horizontal="center" vertical="center"/>
    </xf>
    <xf numFmtId="0" fontId="17" fillId="0" borderId="43" xfId="0" applyFont="1" applyFill="1" applyBorder="1" applyAlignment="1" applyProtection="1">
      <alignment horizontal="left" vertical="center" wrapText="1" indent="1"/>
    </xf>
    <xf numFmtId="0" fontId="17" fillId="0" borderId="44" xfId="0" applyFont="1" applyFill="1" applyBorder="1" applyAlignment="1" applyProtection="1">
      <alignment horizontal="left" vertical="center" wrapText="1" indent="1"/>
    </xf>
    <xf numFmtId="0" fontId="17" fillId="0" borderId="45" xfId="0" applyFont="1" applyFill="1" applyBorder="1" applyAlignment="1" applyProtection="1">
      <alignment horizontal="left" vertical="center" wrapText="1" indent="1"/>
    </xf>
    <xf numFmtId="0" fontId="17" fillId="0" borderId="5" xfId="0" applyFont="1" applyFill="1" applyBorder="1" applyAlignment="1" applyProtection="1">
      <alignment horizontal="left" vertical="center" wrapText="1" indent="1"/>
    </xf>
    <xf numFmtId="0" fontId="17" fillId="0" borderId="6" xfId="0" applyFont="1" applyFill="1" applyBorder="1" applyAlignment="1" applyProtection="1">
      <alignment horizontal="left" vertical="center" wrapText="1" indent="1"/>
    </xf>
    <xf numFmtId="0" fontId="17" fillId="0" borderId="7" xfId="0" applyFont="1" applyFill="1" applyBorder="1" applyAlignment="1" applyProtection="1">
      <alignment horizontal="left" vertical="center" wrapText="1" indent="1"/>
    </xf>
    <xf numFmtId="0" fontId="13" fillId="0" borderId="10" xfId="0" applyFont="1" applyBorder="1" applyAlignment="1" applyProtection="1">
      <alignment horizontal="center" vertical="center" wrapText="1"/>
    </xf>
    <xf numFmtId="0" fontId="13" fillId="0" borderId="10" xfId="0" applyFont="1" applyBorder="1" applyAlignment="1" applyProtection="1">
      <alignment horizontal="center"/>
    </xf>
    <xf numFmtId="0" fontId="41" fillId="0" borderId="24" xfId="0" applyFont="1" applyFill="1" applyBorder="1" applyAlignment="1">
      <alignment horizontal="center" vertical="center" wrapText="1"/>
    </xf>
    <xf numFmtId="0" fontId="41" fillId="0" borderId="28" xfId="0" applyFont="1" applyFill="1" applyBorder="1" applyAlignment="1">
      <alignment horizontal="center" vertical="center"/>
    </xf>
    <xf numFmtId="0" fontId="41" fillId="0" borderId="27" xfId="0" applyFont="1" applyFill="1" applyBorder="1" applyAlignment="1">
      <alignment horizontal="center" vertical="center"/>
    </xf>
    <xf numFmtId="0" fontId="13" fillId="0" borderId="10" xfId="0" applyFont="1" applyFill="1" applyBorder="1" applyAlignment="1" applyProtection="1">
      <alignment horizontal="center" vertical="top" wrapText="1"/>
    </xf>
    <xf numFmtId="0" fontId="13" fillId="0" borderId="10" xfId="0" applyFont="1" applyBorder="1" applyAlignment="1" applyProtection="1">
      <alignment horizontal="center" vertical="top"/>
    </xf>
    <xf numFmtId="0" fontId="13" fillId="0" borderId="10" xfId="0" applyFont="1" applyBorder="1" applyAlignment="1" applyProtection="1">
      <alignment horizontal="center" vertical="top" wrapText="1"/>
    </xf>
    <xf numFmtId="0" fontId="13" fillId="0" borderId="22" xfId="0" applyFont="1" applyFill="1" applyBorder="1" applyAlignment="1" applyProtection="1">
      <alignment horizontal="center" vertical="top" wrapText="1"/>
    </xf>
    <xf numFmtId="0" fontId="13" fillId="0" borderId="25" xfId="0" applyFont="1" applyBorder="1" applyAlignment="1" applyProtection="1">
      <alignment horizontal="center" vertical="top" wrapText="1"/>
    </xf>
    <xf numFmtId="0" fontId="13" fillId="0" borderId="23" xfId="0" applyFont="1" applyBorder="1" applyAlignment="1" applyProtection="1">
      <alignment horizontal="center" vertical="top" wrapText="1"/>
    </xf>
    <xf numFmtId="0" fontId="13" fillId="0" borderId="22" xfId="0" applyFont="1" applyFill="1" applyBorder="1" applyAlignment="1" applyProtection="1">
      <alignment horizontal="center" vertical="top"/>
    </xf>
    <xf numFmtId="0" fontId="13" fillId="0" borderId="25" xfId="0" applyFont="1" applyBorder="1" applyAlignment="1" applyProtection="1">
      <alignment horizontal="center" vertical="top"/>
    </xf>
    <xf numFmtId="0" fontId="13" fillId="0" borderId="23" xfId="0" applyFont="1" applyBorder="1" applyAlignment="1" applyProtection="1">
      <alignment horizontal="center" vertical="top"/>
    </xf>
    <xf numFmtId="0" fontId="25" fillId="0" borderId="0" xfId="2" applyFill="1" applyBorder="1" applyAlignment="1" applyProtection="1">
      <protection locked="0"/>
    </xf>
    <xf numFmtId="0" fontId="0" fillId="0" borderId="0" xfId="0" applyAlignment="1" applyProtection="1">
      <protection locked="0"/>
    </xf>
    <xf numFmtId="0" fontId="26" fillId="0" borderId="27" xfId="0" applyFont="1" applyBorder="1" applyAlignment="1">
      <alignment horizontal="center" vertical="center"/>
    </xf>
    <xf numFmtId="0" fontId="8" fillId="0" borderId="24" xfId="0" applyFont="1" applyBorder="1" applyAlignment="1" applyProtection="1">
      <alignment horizontal="center" vertical="center"/>
    </xf>
    <xf numFmtId="0" fontId="8" fillId="0" borderId="27" xfId="0" applyFont="1" applyBorder="1" applyAlignment="1" applyProtection="1">
      <alignment horizontal="center" vertical="center"/>
    </xf>
    <xf numFmtId="0" fontId="30" fillId="0" borderId="29" xfId="0" applyFont="1" applyBorder="1" applyAlignment="1" applyProtection="1">
      <alignment horizontal="left" vertical="center" wrapText="1" indent="2"/>
    </xf>
    <xf numFmtId="0" fontId="29" fillId="0" borderId="28" xfId="0" applyFont="1" applyBorder="1" applyAlignment="1" applyProtection="1">
      <alignment horizontal="left" vertical="center" wrapText="1" indent="2"/>
    </xf>
    <xf numFmtId="0" fontId="0" fillId="0" borderId="27" xfId="0" applyBorder="1" applyAlignment="1">
      <alignment horizontal="left" indent="2"/>
    </xf>
    <xf numFmtId="0" fontId="13" fillId="0" borderId="24" xfId="0" applyFont="1" applyBorder="1" applyAlignment="1">
      <alignment horizontal="center" vertical="center"/>
    </xf>
    <xf numFmtId="0" fontId="13" fillId="0" borderId="28" xfId="0" applyFont="1" applyBorder="1" applyAlignment="1">
      <alignment horizontal="center" vertical="center"/>
    </xf>
    <xf numFmtId="0" fontId="13" fillId="0" borderId="27" xfId="0" applyFont="1" applyBorder="1" applyAlignment="1">
      <alignment horizontal="center" vertical="center"/>
    </xf>
    <xf numFmtId="0" fontId="8" fillId="0" borderId="22" xfId="0" applyFont="1" applyBorder="1" applyAlignment="1">
      <alignment horizontal="center" vertical="center"/>
    </xf>
    <xf numFmtId="0" fontId="8" fillId="0" borderId="25" xfId="0" applyFont="1" applyBorder="1" applyAlignment="1">
      <alignment horizontal="center" vertical="center"/>
    </xf>
    <xf numFmtId="0" fontId="8" fillId="0" borderId="23" xfId="0" applyFont="1" applyBorder="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33" fillId="0" borderId="8" xfId="0" applyFont="1" applyBorder="1" applyAlignment="1" applyProtection="1">
      <alignment horizontal="left" vertical="top" wrapText="1" indent="3"/>
    </xf>
    <xf numFmtId="0" fontId="33" fillId="0" borderId="0" xfId="0" applyFont="1" applyBorder="1" applyAlignment="1" applyProtection="1">
      <alignment horizontal="left" vertical="top" wrapText="1" indent="3"/>
    </xf>
    <xf numFmtId="0" fontId="41" fillId="0" borderId="28" xfId="0" applyFont="1" applyFill="1" applyBorder="1" applyAlignment="1">
      <alignment horizontal="center" vertical="center" wrapText="1"/>
    </xf>
    <xf numFmtId="0" fontId="41" fillId="0" borderId="27" xfId="0" applyFont="1" applyFill="1" applyBorder="1" applyAlignment="1">
      <alignment horizontal="center" vertical="center" wrapText="1"/>
    </xf>
    <xf numFmtId="0" fontId="50" fillId="0" borderId="10" xfId="0" applyFont="1" applyBorder="1" applyAlignment="1">
      <alignment horizontal="center" vertical="center" wrapText="1"/>
    </xf>
    <xf numFmtId="0" fontId="49" fillId="0" borderId="10" xfId="0" applyFont="1" applyBorder="1" applyAlignment="1">
      <alignment horizontal="center" vertical="center" wrapText="1"/>
    </xf>
    <xf numFmtId="9" fontId="50" fillId="0" borderId="10" xfId="0" applyNumberFormat="1" applyFont="1" applyBorder="1" applyAlignment="1">
      <alignment horizontal="center" vertical="center" wrapText="1"/>
    </xf>
    <xf numFmtId="1" fontId="21" fillId="2" borderId="22" xfId="0" applyNumberFormat="1" applyFont="1" applyFill="1" applyBorder="1" applyAlignment="1" applyProtection="1">
      <alignment horizontal="center" vertical="center"/>
      <protection locked="0"/>
    </xf>
    <xf numFmtId="0" fontId="26" fillId="0" borderId="25"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46" fillId="0" borderId="28" xfId="0" applyFont="1" applyBorder="1" applyAlignment="1">
      <alignment horizontal="right" vertical="center"/>
    </xf>
    <xf numFmtId="0" fontId="52" fillId="0" borderId="27" xfId="0" applyFont="1" applyBorder="1" applyAlignment="1">
      <alignment horizontal="right" vertical="center"/>
    </xf>
    <xf numFmtId="0" fontId="49" fillId="0" borderId="10" xfId="0" applyFont="1" applyBorder="1" applyAlignment="1">
      <alignment horizontal="right" vertical="center" wrapText="1"/>
    </xf>
    <xf numFmtId="0" fontId="25" fillId="0" borderId="0" xfId="2" applyFont="1" applyFill="1" applyBorder="1" applyAlignment="1" applyProtection="1">
      <protection locked="0"/>
    </xf>
    <xf numFmtId="0" fontId="26" fillId="0" borderId="0" xfId="0" applyFont="1" applyAlignment="1" applyProtection="1">
      <protection locked="0"/>
    </xf>
    <xf numFmtId="164" fontId="39" fillId="3" borderId="32" xfId="1" applyFont="1" applyFill="1" applyBorder="1" applyAlignment="1" applyProtection="1">
      <alignment horizontal="center" vertical="center"/>
    </xf>
    <xf numFmtId="0" fontId="33" fillId="0" borderId="8" xfId="0" applyFont="1" applyBorder="1" applyAlignment="1">
      <alignment horizontal="left" vertical="top" wrapText="1" indent="3"/>
    </xf>
    <xf numFmtId="0" fontId="60" fillId="0" borderId="0" xfId="0" applyFont="1" applyBorder="1" applyAlignment="1">
      <alignment horizontal="left" vertical="top" wrapText="1" indent="3"/>
    </xf>
    <xf numFmtId="0" fontId="29" fillId="0" borderId="29" xfId="0" applyFont="1" applyBorder="1" applyAlignment="1">
      <alignment horizontal="left" vertical="center" wrapText="1" indent="2"/>
    </xf>
    <xf numFmtId="0" fontId="0" fillId="0" borderId="28" xfId="0" applyBorder="1" applyAlignment="1">
      <alignment horizontal="left" vertical="center" wrapText="1" indent="2"/>
    </xf>
    <xf numFmtId="0" fontId="0" fillId="0" borderId="27" xfId="0" applyBorder="1" applyAlignment="1">
      <alignment horizontal="left" wrapText="1" indent="2"/>
    </xf>
    <xf numFmtId="0" fontId="57" fillId="0" borderId="0" xfId="0" applyFont="1" applyBorder="1" applyAlignment="1">
      <alignment wrapText="1"/>
    </xf>
    <xf numFmtId="0" fontId="58" fillId="0" borderId="0" xfId="0" applyFont="1" applyBorder="1" applyAlignment="1"/>
    <xf numFmtId="0" fontId="58" fillId="0" borderId="0" xfId="0" applyFont="1" applyAlignment="1"/>
    <xf numFmtId="0" fontId="17" fillId="0" borderId="8" xfId="0" applyFont="1" applyBorder="1" applyAlignment="1">
      <alignment horizontal="left" vertical="center" wrapText="1" indent="2"/>
    </xf>
    <xf numFmtId="0" fontId="59" fillId="0" borderId="0" xfId="0" applyFont="1" applyBorder="1" applyAlignment="1">
      <alignment horizontal="left" vertical="center" wrapText="1" indent="2"/>
    </xf>
    <xf numFmtId="0" fontId="111" fillId="0" borderId="24" xfId="0" applyFont="1" applyBorder="1" applyAlignment="1">
      <alignment horizontal="center" vertical="center"/>
    </xf>
    <xf numFmtId="0" fontId="111" fillId="0" borderId="27" xfId="0" applyFont="1" applyBorder="1" applyAlignment="1">
      <alignment horizontal="center" vertical="center"/>
    </xf>
    <xf numFmtId="0" fontId="30" fillId="0" borderId="29" xfId="0" applyFont="1" applyBorder="1" applyAlignment="1">
      <alignment horizontal="left" vertical="center" wrapText="1" indent="2"/>
    </xf>
    <xf numFmtId="0" fontId="0" fillId="0" borderId="28" xfId="0" applyBorder="1" applyAlignment="1">
      <alignment horizontal="left" wrapText="1" indent="2"/>
    </xf>
    <xf numFmtId="0" fontId="4" fillId="0" borderId="11" xfId="0" applyFont="1" applyBorder="1" applyAlignment="1">
      <alignment horizontal="center" vertical="center" wrapText="1"/>
    </xf>
    <xf numFmtId="0" fontId="60" fillId="0" borderId="13" xfId="0" applyFont="1" applyBorder="1" applyAlignment="1">
      <alignment horizontal="center" vertical="center" wrapText="1"/>
    </xf>
    <xf numFmtId="0" fontId="60" fillId="0" borderId="16" xfId="0" applyFont="1" applyBorder="1" applyAlignment="1">
      <alignment horizontal="center" vertical="center" wrapText="1"/>
    </xf>
    <xf numFmtId="0" fontId="60" fillId="0" borderId="18" xfId="0" applyFont="1" applyBorder="1" applyAlignment="1">
      <alignment horizontal="center" vertical="center" wrapText="1"/>
    </xf>
    <xf numFmtId="0" fontId="8" fillId="0" borderId="27" xfId="0" applyFont="1" applyBorder="1" applyAlignment="1">
      <alignment horizontal="center" vertical="center"/>
    </xf>
    <xf numFmtId="0" fontId="26" fillId="0" borderId="23" xfId="0" applyFont="1" applyBorder="1" applyAlignment="1">
      <alignment horizontal="center" vertical="center"/>
    </xf>
    <xf numFmtId="0" fontId="21" fillId="0" borderId="8" xfId="0" applyFont="1" applyBorder="1" applyAlignment="1">
      <alignment horizontal="left" vertical="center" wrapText="1" indent="1"/>
    </xf>
    <xf numFmtId="0" fontId="21" fillId="0" borderId="0" xfId="0" applyFont="1" applyAlignment="1">
      <alignment horizontal="left" vertical="center" wrapText="1" indent="1"/>
    </xf>
    <xf numFmtId="0" fontId="0" fillId="0" borderId="28" xfId="0" applyBorder="1" applyAlignment="1"/>
    <xf numFmtId="0" fontId="0" fillId="0" borderId="27" xfId="0" applyBorder="1" applyAlignment="1"/>
    <xf numFmtId="0" fontId="84" fillId="0" borderId="5" xfId="0" applyFont="1" applyFill="1" applyBorder="1" applyAlignment="1" applyProtection="1">
      <alignment horizontal="left" vertical="center" wrapText="1" indent="1"/>
    </xf>
    <xf numFmtId="0" fontId="46" fillId="0" borderId="28" xfId="0" applyFont="1" applyBorder="1" applyAlignment="1">
      <alignment horizontal="right"/>
    </xf>
    <xf numFmtId="0" fontId="52" fillId="0" borderId="27" xfId="0" applyFont="1" applyBorder="1" applyAlignment="1">
      <alignment horizontal="right"/>
    </xf>
    <xf numFmtId="0" fontId="73" fillId="0" borderId="0" xfId="2" applyFont="1" applyFill="1" applyBorder="1" applyAlignment="1" applyProtection="1">
      <protection locked="0"/>
    </xf>
    <xf numFmtId="0" fontId="60" fillId="0" borderId="0" xfId="0" applyFont="1" applyAlignment="1" applyProtection="1">
      <protection locked="0"/>
    </xf>
    <xf numFmtId="164" fontId="39" fillId="3" borderId="6" xfId="1" applyFont="1" applyFill="1" applyBorder="1" applyAlignment="1">
      <alignment horizontal="left" vertical="center" indent="2"/>
    </xf>
    <xf numFmtId="164" fontId="39" fillId="0" borderId="6" xfId="1" applyFont="1" applyBorder="1" applyAlignment="1">
      <alignment horizontal="left" vertical="center" indent="2"/>
    </xf>
    <xf numFmtId="164" fontId="42" fillId="0" borderId="0" xfId="1" applyFont="1" applyBorder="1" applyAlignment="1">
      <alignment vertical="center"/>
    </xf>
    <xf numFmtId="164" fontId="76" fillId="0" borderId="0" xfId="1" applyFont="1" applyBorder="1" applyAlignment="1">
      <alignment vertical="center"/>
    </xf>
    <xf numFmtId="0" fontId="85" fillId="0" borderId="2" xfId="0" applyFont="1" applyFill="1" applyBorder="1" applyAlignment="1" applyProtection="1">
      <alignment horizontal="center" vertical="center" wrapText="1"/>
    </xf>
    <xf numFmtId="0" fontId="85" fillId="0" borderId="8" xfId="0" applyFont="1" applyFill="1" applyBorder="1" applyAlignment="1" applyProtection="1">
      <alignment horizontal="center" vertical="center" wrapText="1"/>
    </xf>
    <xf numFmtId="0" fontId="85" fillId="0" borderId="5" xfId="0" applyFont="1" applyFill="1" applyBorder="1" applyAlignment="1" applyProtection="1">
      <alignment horizontal="center" vertical="center" wrapText="1"/>
    </xf>
    <xf numFmtId="0" fontId="84" fillId="0" borderId="29" xfId="0" applyFont="1" applyFill="1" applyBorder="1" applyAlignment="1" applyProtection="1">
      <alignment horizontal="left" vertical="center" wrapText="1" indent="1"/>
    </xf>
    <xf numFmtId="0" fontId="17" fillId="0" borderId="28" xfId="0" applyFont="1" applyFill="1" applyBorder="1" applyAlignment="1" applyProtection="1">
      <alignment horizontal="left" vertical="center" wrapText="1" indent="1"/>
    </xf>
    <xf numFmtId="0" fontId="17" fillId="0" borderId="46" xfId="0" applyFont="1" applyFill="1" applyBorder="1" applyAlignment="1" applyProtection="1">
      <alignment horizontal="left" vertical="center" wrapText="1" indent="1"/>
    </xf>
    <xf numFmtId="0" fontId="84" fillId="0" borderId="43" xfId="0" applyFont="1" applyFill="1" applyBorder="1" applyAlignment="1" applyProtection="1">
      <alignment horizontal="left" vertical="center" wrapText="1" indent="1"/>
    </xf>
    <xf numFmtId="0" fontId="26" fillId="0" borderId="27" xfId="0" applyFont="1" applyBorder="1" applyAlignment="1" applyProtection="1">
      <alignment horizontal="center" vertical="center"/>
    </xf>
    <xf numFmtId="0" fontId="86" fillId="0" borderId="11" xfId="0" applyFont="1" applyFill="1" applyBorder="1" applyAlignment="1" applyProtection="1">
      <alignment horizontal="center" vertical="center" wrapText="1"/>
    </xf>
    <xf numFmtId="0" fontId="87" fillId="0" borderId="12" xfId="0" applyFont="1" applyBorder="1" applyAlignment="1" applyProtection="1">
      <alignment vertical="center" wrapText="1"/>
    </xf>
    <xf numFmtId="0" fontId="87" fillId="0" borderId="13" xfId="0" applyFont="1" applyBorder="1" applyAlignment="1" applyProtection="1">
      <alignment vertical="center" wrapText="1"/>
    </xf>
    <xf numFmtId="0" fontId="87" fillId="0" borderId="16" xfId="0" applyFont="1" applyBorder="1" applyAlignment="1" applyProtection="1">
      <alignment vertical="center" wrapText="1"/>
    </xf>
    <xf numFmtId="0" fontId="87" fillId="0" borderId="17" xfId="0" applyFont="1" applyBorder="1" applyAlignment="1" applyProtection="1">
      <alignment vertical="center" wrapText="1"/>
    </xf>
    <xf numFmtId="0" fontId="87" fillId="0" borderId="18" xfId="0" applyFont="1" applyBorder="1" applyAlignment="1" applyProtection="1">
      <alignment vertical="center" wrapText="1"/>
    </xf>
    <xf numFmtId="0" fontId="13" fillId="0" borderId="24" xfId="0" applyFont="1" applyBorder="1" applyAlignment="1" applyProtection="1">
      <alignment horizontal="center" vertical="center"/>
    </xf>
    <xf numFmtId="0" fontId="13" fillId="0" borderId="28" xfId="0" applyFont="1" applyBorder="1" applyAlignment="1" applyProtection="1">
      <alignment horizontal="center" vertical="center"/>
    </xf>
    <xf numFmtId="0" fontId="13" fillId="0" borderId="27" xfId="0" applyFont="1" applyBorder="1" applyAlignment="1" applyProtection="1">
      <alignment horizontal="center" vertical="center"/>
    </xf>
    <xf numFmtId="0" fontId="8" fillId="0" borderId="22" xfId="0" applyFont="1" applyBorder="1" applyAlignment="1" applyProtection="1">
      <alignment horizontal="center" vertical="center"/>
    </xf>
    <xf numFmtId="0" fontId="8" fillId="0" borderId="25" xfId="0" applyFont="1" applyBorder="1" applyAlignment="1" applyProtection="1">
      <alignment horizontal="center" vertical="center"/>
    </xf>
    <xf numFmtId="0" fontId="8" fillId="0" borderId="23" xfId="0" applyFont="1" applyBorder="1" applyAlignment="1" applyProtection="1">
      <alignment horizontal="center" vertical="center"/>
    </xf>
    <xf numFmtId="0" fontId="4" fillId="0" borderId="11" xfId="0" applyFont="1" applyBorder="1" applyAlignment="1" applyProtection="1">
      <alignment horizontal="center" vertical="center" wrapText="1"/>
    </xf>
    <xf numFmtId="0" fontId="60" fillId="0" borderId="13" xfId="0" applyFont="1" applyBorder="1" applyAlignment="1" applyProtection="1">
      <alignment horizontal="center" vertical="center" wrapText="1"/>
    </xf>
    <xf numFmtId="0" fontId="60" fillId="0" borderId="16" xfId="0" applyFont="1" applyBorder="1" applyAlignment="1" applyProtection="1">
      <alignment horizontal="center" vertical="center" wrapText="1"/>
    </xf>
    <xf numFmtId="0" fontId="60" fillId="0" borderId="18" xfId="0" applyFont="1" applyBorder="1" applyAlignment="1" applyProtection="1">
      <alignment horizontal="center" vertical="center" wrapText="1"/>
    </xf>
    <xf numFmtId="0" fontId="26" fillId="0" borderId="23" xfId="0" applyFont="1" applyBorder="1" applyAlignment="1" applyProtection="1">
      <alignment horizontal="center" vertical="center"/>
    </xf>
    <xf numFmtId="0" fontId="0" fillId="0" borderId="27" xfId="0" applyBorder="1" applyAlignment="1" applyProtection="1">
      <alignment horizontal="left" indent="2"/>
    </xf>
    <xf numFmtId="0" fontId="8" fillId="0" borderId="11" xfId="0" applyFont="1" applyBorder="1" applyAlignment="1" applyProtection="1">
      <alignment horizontal="center" vertical="center"/>
    </xf>
    <xf numFmtId="0" fontId="8" fillId="0" borderId="13"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18" xfId="0" applyFont="1" applyBorder="1" applyAlignment="1" applyProtection="1">
      <alignment horizontal="center" vertical="center"/>
    </xf>
    <xf numFmtId="0" fontId="85" fillId="0" borderId="40" xfId="0" applyFont="1" applyFill="1" applyBorder="1" applyAlignment="1" applyProtection="1">
      <alignment horizontal="center" vertical="center" wrapText="1"/>
    </xf>
    <xf numFmtId="0" fontId="85" fillId="0" borderId="41" xfId="0" applyFont="1" applyFill="1" applyBorder="1" applyAlignment="1" applyProtection="1">
      <alignment horizontal="center" vertical="center" wrapText="1"/>
    </xf>
    <xf numFmtId="0" fontId="85" fillId="0" borderId="42" xfId="0" applyFont="1" applyFill="1" applyBorder="1" applyAlignment="1" applyProtection="1">
      <alignment horizontal="center" vertical="center" wrapText="1"/>
    </xf>
    <xf numFmtId="0" fontId="17" fillId="0" borderId="33" xfId="0" applyFont="1" applyFill="1" applyBorder="1" applyAlignment="1" applyProtection="1">
      <alignment horizontal="left" vertical="center" wrapText="1" indent="1"/>
    </xf>
    <xf numFmtId="0" fontId="17" fillId="0" borderId="34" xfId="0" applyFont="1" applyFill="1" applyBorder="1" applyAlignment="1" applyProtection="1">
      <alignment horizontal="left" vertical="center" wrapText="1" indent="1"/>
    </xf>
    <xf numFmtId="0" fontId="17" fillId="0" borderId="35" xfId="0" applyFont="1" applyFill="1" applyBorder="1" applyAlignment="1" applyProtection="1">
      <alignment horizontal="left" vertical="center" wrapText="1" indent="1"/>
    </xf>
    <xf numFmtId="0" fontId="17" fillId="0" borderId="36" xfId="0" applyFont="1" applyFill="1" applyBorder="1" applyAlignment="1" applyProtection="1">
      <alignment horizontal="left" vertical="center" wrapText="1" indent="1"/>
    </xf>
    <xf numFmtId="0" fontId="17" fillId="0" borderId="10" xfId="0" applyFont="1" applyFill="1" applyBorder="1" applyAlignment="1" applyProtection="1">
      <alignment horizontal="left" vertical="center" wrapText="1" indent="1"/>
    </xf>
    <xf numFmtId="0" fontId="17" fillId="0" borderId="30" xfId="0" applyFont="1" applyFill="1" applyBorder="1" applyAlignment="1" applyProtection="1">
      <alignment horizontal="left" vertical="center" wrapText="1" indent="1"/>
    </xf>
    <xf numFmtId="0" fontId="84" fillId="0" borderId="37" xfId="0" applyFont="1" applyFill="1" applyBorder="1" applyAlignment="1" applyProtection="1">
      <alignment horizontal="left" vertical="center" wrapText="1" indent="1"/>
    </xf>
    <xf numFmtId="0" fontId="84" fillId="0" borderId="38" xfId="0" applyFont="1" applyFill="1" applyBorder="1" applyAlignment="1" applyProtection="1">
      <alignment horizontal="left" vertical="center" wrapText="1" indent="1"/>
    </xf>
    <xf numFmtId="0" fontId="84" fillId="0" borderId="39" xfId="0" applyFont="1" applyFill="1" applyBorder="1" applyAlignment="1" applyProtection="1">
      <alignment horizontal="left" vertical="center" wrapText="1" indent="1"/>
    </xf>
    <xf numFmtId="0" fontId="29" fillId="0" borderId="29" xfId="0" applyFont="1" applyBorder="1" applyAlignment="1" applyProtection="1">
      <alignment horizontal="left" vertical="center" wrapText="1" indent="2"/>
    </xf>
    <xf numFmtId="0" fontId="29" fillId="0" borderId="27" xfId="0" applyFont="1" applyBorder="1" applyAlignment="1" applyProtection="1">
      <alignment horizontal="left" vertical="center" wrapText="1" indent="2"/>
    </xf>
    <xf numFmtId="0" fontId="17" fillId="0" borderId="8" xfId="0" applyFont="1" applyBorder="1" applyAlignment="1" applyProtection="1">
      <alignment horizontal="left" vertical="center" wrapText="1" indent="2"/>
    </xf>
    <xf numFmtId="0" fontId="59" fillId="0" borderId="0" xfId="0" applyFont="1" applyBorder="1" applyAlignment="1" applyProtection="1">
      <alignment horizontal="left" vertical="center" wrapText="1" indent="2"/>
    </xf>
  </cellXfs>
  <cellStyles count="4">
    <cellStyle name="Collegamento ipertestuale" xfId="2" builtinId="8"/>
    <cellStyle name="Normale" xfId="0" builtinId="0"/>
    <cellStyle name="Percentuale" xfId="3" builtinId="5"/>
    <cellStyle name="Valuta" xfId="1" builtinId="4"/>
  </cellStyles>
  <dxfs count="40">
    <dxf>
      <font>
        <color rgb="FFFF0000"/>
      </font>
      <fill>
        <patternFill>
          <bgColor theme="0"/>
        </patternFill>
      </fill>
    </dxf>
    <dxf>
      <font>
        <color theme="0"/>
      </font>
    </dxf>
    <dxf>
      <font>
        <b val="0"/>
        <i val="0"/>
        <color rgb="FFFF0000"/>
      </font>
    </dxf>
    <dxf>
      <font>
        <color rgb="FFFF0000"/>
      </font>
      <fill>
        <patternFill>
          <bgColor theme="0"/>
        </patternFill>
      </fill>
    </dxf>
    <dxf>
      <font>
        <color theme="0"/>
      </font>
    </dxf>
    <dxf>
      <font>
        <color rgb="FFFF0000"/>
      </font>
      <fill>
        <patternFill>
          <bgColor theme="0"/>
        </patternFill>
      </fill>
    </dxf>
    <dxf>
      <font>
        <color theme="0"/>
      </font>
    </dxf>
    <dxf>
      <font>
        <b val="0"/>
        <i val="0"/>
        <color rgb="FFFF0000"/>
      </font>
    </dxf>
    <dxf>
      <font>
        <color rgb="FFFF0000"/>
      </font>
      <fill>
        <patternFill>
          <bgColor theme="0"/>
        </patternFill>
      </fill>
    </dxf>
    <dxf>
      <font>
        <color theme="0"/>
      </font>
    </dxf>
    <dxf>
      <font>
        <color rgb="FFFF0000"/>
      </font>
      <fill>
        <patternFill>
          <bgColor theme="0"/>
        </patternFill>
      </fill>
    </dxf>
    <dxf>
      <font>
        <color theme="0"/>
      </font>
    </dxf>
    <dxf>
      <font>
        <b val="0"/>
        <i val="0"/>
        <color rgb="FFFF0000"/>
      </font>
    </dxf>
    <dxf>
      <font>
        <color rgb="FFFF0000"/>
      </font>
      <fill>
        <patternFill>
          <bgColor theme="0"/>
        </patternFill>
      </fill>
    </dxf>
    <dxf>
      <font>
        <color theme="0"/>
      </font>
    </dxf>
    <dxf>
      <font>
        <b val="0"/>
        <i val="0"/>
        <color rgb="FFFF0000"/>
      </font>
    </dxf>
    <dxf>
      <fill>
        <patternFill patternType="lightUp">
          <bgColor theme="0"/>
        </patternFill>
      </fill>
    </dxf>
    <dxf>
      <font>
        <b val="0"/>
        <i val="0"/>
        <color rgb="FFFF0000"/>
      </font>
    </dxf>
    <dxf>
      <font>
        <color rgb="FFFF0000"/>
      </font>
      <fill>
        <patternFill>
          <bgColor theme="0"/>
        </patternFill>
      </fill>
    </dxf>
    <dxf>
      <font>
        <color theme="0"/>
      </font>
    </dxf>
    <dxf>
      <font>
        <b val="0"/>
        <i val="0"/>
        <color rgb="FFFF0000"/>
      </font>
    </dxf>
    <dxf>
      <fill>
        <patternFill patternType="lightUp">
          <bgColor theme="0"/>
        </patternFill>
      </fill>
    </dxf>
    <dxf>
      <font>
        <color rgb="FFFF0000"/>
      </font>
      <fill>
        <patternFill>
          <bgColor theme="0"/>
        </patternFill>
      </fill>
    </dxf>
    <dxf>
      <font>
        <color theme="0"/>
      </font>
    </dxf>
    <dxf>
      <font>
        <color rgb="FFFF0000"/>
      </font>
      <fill>
        <patternFill>
          <bgColor theme="0"/>
        </patternFill>
      </fill>
    </dxf>
    <dxf>
      <font>
        <color theme="0"/>
      </font>
    </dxf>
    <dxf>
      <font>
        <b val="0"/>
        <i val="0"/>
        <color rgb="FFFF0000"/>
      </font>
    </dxf>
    <dxf>
      <fill>
        <patternFill>
          <bgColor rgb="FFFF0000"/>
        </patternFill>
      </fill>
    </dxf>
    <dxf>
      <font>
        <color rgb="FFFF0000"/>
      </font>
      <fill>
        <patternFill>
          <bgColor theme="0"/>
        </patternFill>
      </fill>
    </dxf>
    <dxf>
      <font>
        <color theme="0"/>
      </font>
    </dxf>
    <dxf>
      <font>
        <b val="0"/>
        <i val="0"/>
        <color rgb="FFFF0000"/>
      </font>
    </dxf>
    <dxf>
      <font>
        <color rgb="FFFF0000"/>
      </font>
      <fill>
        <patternFill>
          <bgColor theme="0"/>
        </patternFill>
      </fill>
    </dxf>
    <dxf>
      <font>
        <color theme="0"/>
      </font>
    </dxf>
    <dxf>
      <fill>
        <patternFill>
          <bgColor rgb="FFFF0000"/>
        </patternFill>
      </fill>
    </dxf>
    <dxf>
      <fill>
        <patternFill patternType="lightUp">
          <bgColor theme="0"/>
        </patternFill>
      </fill>
    </dxf>
    <dxf>
      <font>
        <b val="0"/>
        <i val="0"/>
        <color rgb="FFFF0000"/>
      </font>
    </dxf>
    <dxf>
      <font>
        <b val="0"/>
        <i val="0"/>
        <color rgb="FFFF0000"/>
      </font>
    </dxf>
    <dxf>
      <fill>
        <patternFill patternType="lightUp">
          <bgColor theme="0"/>
        </patternFill>
      </fill>
    </dxf>
    <dxf>
      <fill>
        <patternFill patternType="darkDown"/>
      </fill>
    </dxf>
    <dxf>
      <fill>
        <patternFill patternType="darkDown"/>
      </fill>
    </dxf>
  </dxfs>
  <tableStyles count="0" defaultTableStyle="TableStyleMedium2" defaultPivotStyle="PivotStyleMedium9"/>
  <colors>
    <mruColors>
      <color rgb="FFFFFFFF"/>
      <color rgb="FFE5E0ED"/>
      <color rgb="FFECF3DF"/>
      <color rgb="FFF3DE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www.suei.comune.parma.it/suei/suei.asp?ID=47&amp;page=1&amp;direct=true&amp;IdMenu=35" TargetMode="External"/></Relationships>
</file>

<file path=xl/drawings/_rels/drawing10.xml.rels><?xml version="1.0" encoding="UTF-8" standalone="yes"?>
<Relationships xmlns="http://schemas.openxmlformats.org/package/2006/relationships"><Relationship Id="rId2" Type="http://schemas.openxmlformats.org/officeDocument/2006/relationships/hyperlink" Target="https://www.comune.parma.it/pianificazioneterritoriale/mappeinterattive/" TargetMode="External"/><Relationship Id="rId1" Type="http://schemas.openxmlformats.org/officeDocument/2006/relationships/hyperlink" Target="https://ssl.comune.parma.it/RicercaAtti/Handlers/VediDocumento.ashx?path=/DDD/1//2019/PD/0002143/20190701152754160936896757_2.PDF&amp;name=2019_PD_0002143_CTP3_Territorio_urbanizzato_urbanizzabile_rurale_APPR_signed.pdf_signed.pdf&amp;logname=2019_PD_CTP3.pdf" TargetMode="External"/></Relationships>
</file>

<file path=xl/drawings/_rels/drawing1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s>
</file>

<file path=xl/drawings/_rels/drawing3.xml.rels><?xml version="1.0" encoding="UTF-8" standalone="yes"?>
<Relationships xmlns="http://schemas.openxmlformats.org/package/2006/relationships"><Relationship Id="rId3" Type="http://schemas.openxmlformats.org/officeDocument/2006/relationships/hyperlink" Target="http://www.suei.comune.parma.it/suei/suei.asp?ID=47&amp;page=1&amp;direct=true&amp;IdMenu=35" TargetMode="External"/><Relationship Id="rId2" Type="http://schemas.openxmlformats.org/officeDocument/2006/relationships/hyperlink" Target="https://www.comune.parma.it/pianificazioneterritoriale/mappeinterattive/" TargetMode="External"/><Relationship Id="rId1" Type="http://schemas.openxmlformats.org/officeDocument/2006/relationships/hyperlink" Target="https://ssl.comune.parma.it/RicercaAtti/Handlers/VediDocumento.ashx?path=/DDD/1//2019/PD/0002143/20190701152754160936896757_2.PDF&amp;name=2019_PD_0002143_CTP3_Territorio_urbanizzato_urbanizzabile_rurale_APPR_signed.pdf_signed.pdf&amp;logname=2019_PD_CTP3.pdf" TargetMode="External"/></Relationships>
</file>

<file path=xl/drawings/_rels/drawing4.xml.rels><?xml version="1.0" encoding="UTF-8" standalone="yes"?>
<Relationships xmlns="http://schemas.openxmlformats.org/package/2006/relationships"><Relationship Id="rId2" Type="http://schemas.openxmlformats.org/officeDocument/2006/relationships/hyperlink" Target="https://www.comune.parma.it/pianificazioneterritoriale/mappeinterattive/" TargetMode="External"/><Relationship Id="rId1" Type="http://schemas.openxmlformats.org/officeDocument/2006/relationships/hyperlink" Target="https://ssl.comune.parma.it/RicercaAtti/Handlers/VediDocumento.ashx?path=/DDD/1//2019/PD/0002143/20190701152754160936896757_2.PDF&amp;name=2019_PD_0002143_CTP3_Territorio_urbanizzato_urbanizzabile_rurale_APPR_signed.pdf_signed.pdf&amp;logname=2019_PD_CTP3.pdf" TargetMode="External"/></Relationships>
</file>

<file path=xl/drawings/_rels/drawing5.xml.rels><?xml version="1.0" encoding="UTF-8" standalone="yes"?>
<Relationships xmlns="http://schemas.openxmlformats.org/package/2006/relationships"><Relationship Id="rId2" Type="http://schemas.openxmlformats.org/officeDocument/2006/relationships/hyperlink" Target="https://www.comune.parma.it/pianificazioneterritoriale/mappeinterattive/" TargetMode="External"/><Relationship Id="rId1" Type="http://schemas.openxmlformats.org/officeDocument/2006/relationships/hyperlink" Target="https://ssl.comune.parma.it/RicercaAtti/Handlers/VediDocumento.ashx?path=/DDD/1//2019/PD/0002143/20190701152754160936896757_2.PDF&amp;name=2019_PD_0002143_CTP3_Territorio_urbanizzato_urbanizzabile_rurale_APPR_signed.pdf_signed.pdf&amp;logname=2019_PD_CTP3.pdf" TargetMode="External"/></Relationships>
</file>

<file path=xl/drawings/_rels/drawing6.xml.rels><?xml version="1.0" encoding="UTF-8" standalone="yes"?>
<Relationships xmlns="http://schemas.openxmlformats.org/package/2006/relationships"><Relationship Id="rId2" Type="http://schemas.openxmlformats.org/officeDocument/2006/relationships/hyperlink" Target="https://www.comune.parma.it/pianificazioneterritoriale/mappeinterattive/" TargetMode="External"/><Relationship Id="rId1" Type="http://schemas.openxmlformats.org/officeDocument/2006/relationships/hyperlink" Target="https://ssl.comune.parma.it/RicercaAtti/Handlers/VediDocumento.ashx?path=/DDD/1//2019/PD/0002143/20190701152754160936896757_2.PDF&amp;name=2019_PD_0002143_CTP3_Territorio_urbanizzato_urbanizzabile_rurale_APPR_signed.pdf_signed.pdf&amp;logname=2019_PD_CTP3.pdf" TargetMode="External"/></Relationships>
</file>

<file path=xl/drawings/_rels/drawing7.xml.rels><?xml version="1.0" encoding="UTF-8" standalone="yes"?>
<Relationships xmlns="http://schemas.openxmlformats.org/package/2006/relationships"><Relationship Id="rId2" Type="http://schemas.openxmlformats.org/officeDocument/2006/relationships/hyperlink" Target="https://www.comune.parma.it/pianificazioneterritoriale/mappeinterattive/" TargetMode="External"/><Relationship Id="rId1" Type="http://schemas.openxmlformats.org/officeDocument/2006/relationships/hyperlink" Target="https://ssl.comune.parma.it/RicercaAtti/Handlers/VediDocumento.ashx?path=/DDD/1//2019/PD/0002143/20190701152754160936896757_2.PDF&amp;name=2019_PD_0002143_CTP3_Territorio_urbanizzato_urbanizzabile_rurale_APPR_signed.pdf_signed.pdf&amp;logname=2019_PD_CTP3.pdf" TargetMode="External"/></Relationships>
</file>

<file path=xl/drawings/_rels/drawing8.xml.rels><?xml version="1.0" encoding="UTF-8" standalone="yes"?>
<Relationships xmlns="http://schemas.openxmlformats.org/package/2006/relationships"><Relationship Id="rId2" Type="http://schemas.openxmlformats.org/officeDocument/2006/relationships/hyperlink" Target="https://www.comune.parma.it/pianificazioneterritoriale/mappeinterattive/" TargetMode="External"/><Relationship Id="rId1" Type="http://schemas.openxmlformats.org/officeDocument/2006/relationships/hyperlink" Target="https://ssl.comune.parma.it/RicercaAtti/Handlers/VediDocumento.ashx?path=/DDD/1//2019/PD/0002143/20190701152754160936896757_2.PDF&amp;name=2019_PD_0002143_CTP3_Territorio_urbanizzato_urbanizzabile_rurale_APPR_signed.pdf_signed.pdf&amp;logname=2019_PD_CTP3.pdf" TargetMode="External"/></Relationships>
</file>

<file path=xl/drawings/_rels/drawing9.xml.rels><?xml version="1.0" encoding="UTF-8" standalone="yes"?>
<Relationships xmlns="http://schemas.openxmlformats.org/package/2006/relationships"><Relationship Id="rId2" Type="http://schemas.openxmlformats.org/officeDocument/2006/relationships/hyperlink" Target="https://www.comune.parma.it/pianificazioneterritoriale/mappeinterattive/" TargetMode="External"/><Relationship Id="rId1" Type="http://schemas.openxmlformats.org/officeDocument/2006/relationships/hyperlink" Target="https://ssl.comune.parma.it/RicercaAtti/Handlers/VediDocumento.ashx?path=/DDD/1//2019/PD/0002143/20190701152754160936896757_2.PDF&amp;name=2019_PD_0002143_CTP3_Territorio_urbanizzato_urbanizzabile_rurale_APPR_signed.pdf_signed.pdf&amp;logname=2019_PD_CTP3.pdf" TargetMode="External"/></Relationships>
</file>

<file path=xl/drawings/drawing1.xml><?xml version="1.0" encoding="utf-8"?>
<xdr:wsDr xmlns:xdr="http://schemas.openxmlformats.org/drawingml/2006/spreadsheetDrawing" xmlns:a="http://schemas.openxmlformats.org/drawingml/2006/main">
  <xdr:twoCellAnchor>
    <xdr:from>
      <xdr:col>1</xdr:col>
      <xdr:colOff>560916</xdr:colOff>
      <xdr:row>1</xdr:row>
      <xdr:rowOff>68793</xdr:rowOff>
    </xdr:from>
    <xdr:to>
      <xdr:col>8</xdr:col>
      <xdr:colOff>58209</xdr:colOff>
      <xdr:row>1</xdr:row>
      <xdr:rowOff>359835</xdr:rowOff>
    </xdr:to>
    <xdr:sp macro="" textlink="">
      <xdr:nvSpPr>
        <xdr:cNvPr id="2" name="CasellaDiTesto 1">
          <a:hlinkClick xmlns:r="http://schemas.openxmlformats.org/officeDocument/2006/relationships" r:id="rId1"/>
        </xdr:cNvPr>
        <xdr:cNvSpPr txBox="1"/>
      </xdr:nvSpPr>
      <xdr:spPr>
        <a:xfrm>
          <a:off x="645583" y="164043"/>
          <a:ext cx="3757084" cy="291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400" b="1">
              <a:solidFill>
                <a:schemeClr val="bg1"/>
              </a:solidFill>
            </a:rPr>
            <a:t>Guide</a:t>
          </a:r>
          <a:r>
            <a:rPr lang="it-IT" sz="1400" b="1" baseline="0">
              <a:solidFill>
                <a:schemeClr val="bg1"/>
              </a:solidFill>
            </a:rPr>
            <a:t> - FAQ - Clicca per accedere alla pagina</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131886</xdr:colOff>
      <xdr:row>52</xdr:row>
      <xdr:rowOff>109904</xdr:rowOff>
    </xdr:from>
    <xdr:to>
      <xdr:col>12</xdr:col>
      <xdr:colOff>340428</xdr:colOff>
      <xdr:row>54</xdr:row>
      <xdr:rowOff>42953</xdr:rowOff>
    </xdr:to>
    <xdr:sp macro="" textlink="">
      <xdr:nvSpPr>
        <xdr:cNvPr id="2" name="CasellaDiTesto 1">
          <a:hlinkClick xmlns:r="http://schemas.openxmlformats.org/officeDocument/2006/relationships" r:id="rId1"/>
          <a:extLst>
            <a:ext uri="{FF2B5EF4-FFF2-40B4-BE49-F238E27FC236}">
              <a16:creationId xmlns="" xmlns:a16="http://schemas.microsoft.com/office/drawing/2014/main" id="{00000000-0008-0000-0900-000002000000}"/>
            </a:ext>
          </a:extLst>
        </xdr:cNvPr>
        <xdr:cNvSpPr txBox="1"/>
      </xdr:nvSpPr>
      <xdr:spPr>
        <a:xfrm>
          <a:off x="10536117" y="15218019"/>
          <a:ext cx="1058465" cy="37266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800" b="1"/>
            <a:t>Tav. CTP 3 del PSC</a:t>
          </a:r>
        </a:p>
        <a:p>
          <a:pPr algn="ctr"/>
          <a:r>
            <a:rPr lang="it-IT" sz="800" b="0"/>
            <a:t>(clicca</a:t>
          </a:r>
          <a:r>
            <a:rPr lang="it-IT" sz="800" b="0" baseline="0"/>
            <a:t> per aprire)</a:t>
          </a:r>
          <a:endParaRPr lang="it-IT" sz="800" b="0"/>
        </a:p>
      </xdr:txBody>
    </xdr:sp>
    <xdr:clientData/>
  </xdr:twoCellAnchor>
  <xdr:twoCellAnchor>
    <xdr:from>
      <xdr:col>11</xdr:col>
      <xdr:colOff>161926</xdr:colOff>
      <xdr:row>50</xdr:row>
      <xdr:rowOff>152400</xdr:rowOff>
    </xdr:from>
    <xdr:to>
      <xdr:col>12</xdr:col>
      <xdr:colOff>304801</xdr:colOff>
      <xdr:row>52</xdr:row>
      <xdr:rowOff>28575</xdr:rowOff>
    </xdr:to>
    <xdr:sp macro="" textlink="">
      <xdr:nvSpPr>
        <xdr:cNvPr id="3" name="CasellaDiTesto 2">
          <a:hlinkClick xmlns:r="http://schemas.openxmlformats.org/officeDocument/2006/relationships" r:id="rId2"/>
          <a:extLst>
            <a:ext uri="{FF2B5EF4-FFF2-40B4-BE49-F238E27FC236}">
              <a16:creationId xmlns="" xmlns:a16="http://schemas.microsoft.com/office/drawing/2014/main" id="{00000000-0008-0000-0900-000003000000}"/>
            </a:ext>
          </a:extLst>
        </xdr:cNvPr>
        <xdr:cNvSpPr txBox="1"/>
      </xdr:nvSpPr>
      <xdr:spPr>
        <a:xfrm>
          <a:off x="10553701" y="15230475"/>
          <a:ext cx="990600"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900" b="1">
              <a:solidFill>
                <a:schemeClr val="dk1"/>
              </a:solidFill>
              <a:effectLst/>
              <a:latin typeface="+mn-lt"/>
              <a:ea typeface="+mn-ea"/>
              <a:cs typeface="+mn-cs"/>
            </a:rPr>
            <a:t>RUE</a:t>
          </a:r>
          <a:r>
            <a:rPr lang="it-IT" sz="900" b="1" baseline="0">
              <a:solidFill>
                <a:schemeClr val="dk1"/>
              </a:solidFill>
              <a:effectLst/>
              <a:latin typeface="+mn-lt"/>
              <a:ea typeface="+mn-ea"/>
              <a:cs typeface="+mn-cs"/>
            </a:rPr>
            <a:t> Cartografico interattivo</a:t>
          </a:r>
          <a:endParaRPr lang="it-IT" sz="900">
            <a:effectLst/>
          </a:endParaRPr>
        </a:p>
        <a:p>
          <a:r>
            <a:rPr lang="it-IT" sz="800" baseline="0">
              <a:solidFill>
                <a:schemeClr val="dk1"/>
              </a:solidFill>
              <a:effectLst/>
              <a:latin typeface="+mn-lt"/>
              <a:ea typeface="+mn-ea"/>
              <a:cs typeface="+mn-cs"/>
            </a:rPr>
            <a:t>(clicca per aprire)</a:t>
          </a:r>
          <a:endParaRPr lang="it-IT" sz="800">
            <a:effectLst/>
          </a:endParaRPr>
        </a:p>
        <a:p>
          <a:endParaRPr lang="it-IT" sz="1100"/>
        </a:p>
      </xdr:txBody>
    </xdr:sp>
    <xdr:clientData/>
  </xdr:twoCellAnchor>
  <xdr:twoCellAnchor>
    <xdr:from>
      <xdr:col>2</xdr:col>
      <xdr:colOff>152400</xdr:colOff>
      <xdr:row>49</xdr:row>
      <xdr:rowOff>171450</xdr:rowOff>
    </xdr:from>
    <xdr:to>
      <xdr:col>2</xdr:col>
      <xdr:colOff>800100</xdr:colOff>
      <xdr:row>49</xdr:row>
      <xdr:rowOff>180975</xdr:rowOff>
    </xdr:to>
    <xdr:cxnSp macro="">
      <xdr:nvCxnSpPr>
        <xdr:cNvPr id="4" name="Connettore 2 3"/>
        <xdr:cNvCxnSpPr/>
      </xdr:nvCxnSpPr>
      <xdr:spPr>
        <a:xfrm>
          <a:off x="2266950" y="14935200"/>
          <a:ext cx="647700" cy="9525"/>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87709</xdr:colOff>
      <xdr:row>13</xdr:row>
      <xdr:rowOff>30041</xdr:rowOff>
    </xdr:from>
    <xdr:to>
      <xdr:col>20</xdr:col>
      <xdr:colOff>783034</xdr:colOff>
      <xdr:row>13</xdr:row>
      <xdr:rowOff>283919</xdr:rowOff>
    </xdr:to>
    <xdr:sp macro="" textlink="">
      <xdr:nvSpPr>
        <xdr:cNvPr id="11" name="Freccia a destra 10">
          <a:extLst>
            <a:ext uri="{FF2B5EF4-FFF2-40B4-BE49-F238E27FC236}">
              <a16:creationId xmlns="" xmlns:a16="http://schemas.microsoft.com/office/drawing/2014/main" id="{00000000-0008-0000-0700-000002000000}"/>
            </a:ext>
          </a:extLst>
        </xdr:cNvPr>
        <xdr:cNvSpPr/>
      </xdr:nvSpPr>
      <xdr:spPr bwMode="auto">
        <a:xfrm>
          <a:off x="18693209" y="9993191"/>
          <a:ext cx="695325" cy="253878"/>
        </a:xfrm>
        <a:prstGeom prst="rightArrow">
          <a:avLst/>
        </a:prstGeom>
        <a:ln>
          <a:solidFill>
            <a:schemeClr val="tx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lang="it-IT" sz="800" b="1">
              <a:solidFill>
                <a:schemeClr val="tx2"/>
              </a:solidFill>
            </a:rPr>
            <a:t>OMI</a:t>
          </a:r>
        </a:p>
      </xdr:txBody>
    </xdr:sp>
    <xdr:clientData/>
  </xdr:twoCellAnchor>
  <xdr:twoCellAnchor>
    <xdr:from>
      <xdr:col>22</xdr:col>
      <xdr:colOff>588058</xdr:colOff>
      <xdr:row>12</xdr:row>
      <xdr:rowOff>129887</xdr:rowOff>
    </xdr:from>
    <xdr:to>
      <xdr:col>31</xdr:col>
      <xdr:colOff>181840</xdr:colOff>
      <xdr:row>14</xdr:row>
      <xdr:rowOff>197276</xdr:rowOff>
    </xdr:to>
    <xdr:sp macro="" textlink="">
      <xdr:nvSpPr>
        <xdr:cNvPr id="12" name="CasellaDiTesto 11"/>
        <xdr:cNvSpPr txBox="1"/>
      </xdr:nvSpPr>
      <xdr:spPr>
        <a:xfrm>
          <a:off x="21181108" y="9781887"/>
          <a:ext cx="5365932" cy="6896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1">
              <a:solidFill>
                <a:srgbClr val="FF0000"/>
              </a:solidFill>
            </a:rPr>
            <a:t>Questo è il valore OMI da inserire nella tabella accanto, nelle caselle MIN e MAX allo stato conservativo OTTIMO. La funzione (Uso) deve essere ripetuta e quindi selezionata uguale sia per la funzione presente che per quella di progetto.</a:t>
          </a:r>
        </a:p>
      </xdr:txBody>
    </xdr:sp>
    <xdr:clientData/>
  </xdr:twoCellAnchor>
  <xdr:twoCellAnchor>
    <xdr:from>
      <xdr:col>22</xdr:col>
      <xdr:colOff>123235</xdr:colOff>
      <xdr:row>13</xdr:row>
      <xdr:rowOff>30525</xdr:rowOff>
    </xdr:from>
    <xdr:to>
      <xdr:col>22</xdr:col>
      <xdr:colOff>503832</xdr:colOff>
      <xdr:row>13</xdr:row>
      <xdr:rowOff>284403</xdr:rowOff>
    </xdr:to>
    <xdr:sp macro="" textlink="">
      <xdr:nvSpPr>
        <xdr:cNvPr id="13" name="Freccia a destra 12">
          <a:extLst>
            <a:ext uri="{FF2B5EF4-FFF2-40B4-BE49-F238E27FC236}">
              <a16:creationId xmlns="" xmlns:a16="http://schemas.microsoft.com/office/drawing/2014/main" id="{00000000-0008-0000-0700-000002000000}"/>
            </a:ext>
          </a:extLst>
        </xdr:cNvPr>
        <xdr:cNvSpPr/>
      </xdr:nvSpPr>
      <xdr:spPr bwMode="auto">
        <a:xfrm>
          <a:off x="20716285" y="9993675"/>
          <a:ext cx="380597" cy="253878"/>
        </a:xfrm>
        <a:prstGeom prst="rightArrow">
          <a:avLst/>
        </a:prstGeom>
        <a:ln>
          <a:solidFill>
            <a:schemeClr val="tx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endParaRPr lang="it-IT" sz="800" b="1">
            <a:solidFill>
              <a:schemeClr val="tx2"/>
            </a:solidFill>
          </a:endParaRPr>
        </a:p>
      </xdr:txBody>
    </xdr:sp>
    <xdr:clientData/>
  </xdr:twoCellAnchor>
  <xdr:twoCellAnchor>
    <xdr:from>
      <xdr:col>20</xdr:col>
      <xdr:colOff>87709</xdr:colOff>
      <xdr:row>13</xdr:row>
      <xdr:rowOff>30041</xdr:rowOff>
    </xdr:from>
    <xdr:to>
      <xdr:col>20</xdr:col>
      <xdr:colOff>783034</xdr:colOff>
      <xdr:row>13</xdr:row>
      <xdr:rowOff>283919</xdr:rowOff>
    </xdr:to>
    <xdr:sp macro="" textlink="">
      <xdr:nvSpPr>
        <xdr:cNvPr id="14" name="Freccia a destra 13">
          <a:extLst>
            <a:ext uri="{FF2B5EF4-FFF2-40B4-BE49-F238E27FC236}">
              <a16:creationId xmlns="" xmlns:a16="http://schemas.microsoft.com/office/drawing/2014/main" id="{00000000-0008-0000-0700-000002000000}"/>
            </a:ext>
          </a:extLst>
        </xdr:cNvPr>
        <xdr:cNvSpPr/>
      </xdr:nvSpPr>
      <xdr:spPr bwMode="auto">
        <a:xfrm>
          <a:off x="18693209" y="9993191"/>
          <a:ext cx="695325" cy="253878"/>
        </a:xfrm>
        <a:prstGeom prst="rightArrow">
          <a:avLst/>
        </a:prstGeom>
        <a:ln>
          <a:solidFill>
            <a:schemeClr val="tx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lang="it-IT" sz="800" b="1">
              <a:solidFill>
                <a:schemeClr val="tx2"/>
              </a:solidFill>
            </a:rPr>
            <a:t>OMI</a:t>
          </a:r>
        </a:p>
      </xdr:txBody>
    </xdr:sp>
    <xdr:clientData/>
  </xdr:twoCellAnchor>
  <xdr:twoCellAnchor>
    <xdr:from>
      <xdr:col>20</xdr:col>
      <xdr:colOff>87709</xdr:colOff>
      <xdr:row>30</xdr:row>
      <xdr:rowOff>30041</xdr:rowOff>
    </xdr:from>
    <xdr:to>
      <xdr:col>20</xdr:col>
      <xdr:colOff>783034</xdr:colOff>
      <xdr:row>30</xdr:row>
      <xdr:rowOff>283919</xdr:rowOff>
    </xdr:to>
    <xdr:sp macro="" textlink="">
      <xdr:nvSpPr>
        <xdr:cNvPr id="15" name="Freccia a destra 14">
          <a:extLst>
            <a:ext uri="{FF2B5EF4-FFF2-40B4-BE49-F238E27FC236}">
              <a16:creationId xmlns="" xmlns:a16="http://schemas.microsoft.com/office/drawing/2014/main" id="{00000000-0008-0000-0700-000002000000}"/>
            </a:ext>
          </a:extLst>
        </xdr:cNvPr>
        <xdr:cNvSpPr/>
      </xdr:nvSpPr>
      <xdr:spPr bwMode="auto">
        <a:xfrm>
          <a:off x="18693209" y="9993191"/>
          <a:ext cx="695325" cy="253878"/>
        </a:xfrm>
        <a:prstGeom prst="rightArrow">
          <a:avLst/>
        </a:prstGeom>
        <a:ln>
          <a:solidFill>
            <a:schemeClr val="tx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lang="it-IT" sz="800" b="1">
              <a:solidFill>
                <a:schemeClr val="tx2"/>
              </a:solidFill>
            </a:rPr>
            <a:t>OMI</a:t>
          </a:r>
        </a:p>
      </xdr:txBody>
    </xdr:sp>
    <xdr:clientData/>
  </xdr:twoCellAnchor>
  <xdr:twoCellAnchor>
    <xdr:from>
      <xdr:col>22</xdr:col>
      <xdr:colOff>588058</xdr:colOff>
      <xdr:row>29</xdr:row>
      <xdr:rowOff>129887</xdr:rowOff>
    </xdr:from>
    <xdr:to>
      <xdr:col>31</xdr:col>
      <xdr:colOff>181840</xdr:colOff>
      <xdr:row>31</xdr:row>
      <xdr:rowOff>197276</xdr:rowOff>
    </xdr:to>
    <xdr:sp macro="" textlink="">
      <xdr:nvSpPr>
        <xdr:cNvPr id="16" name="CasellaDiTesto 15"/>
        <xdr:cNvSpPr txBox="1"/>
      </xdr:nvSpPr>
      <xdr:spPr>
        <a:xfrm>
          <a:off x="21181108" y="9781887"/>
          <a:ext cx="5365932" cy="6896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1">
              <a:solidFill>
                <a:srgbClr val="FF0000"/>
              </a:solidFill>
            </a:rPr>
            <a:t>Questo è il valore OMI da inserire nella tabella accanto, nelle caselle MIN e MAX allo stato conservativo OTTIMO. La funzione (Uso) deve essere ripetuta e quindi selezionata uguale sia per la funzione presente che per quella di progetto.</a:t>
          </a:r>
        </a:p>
      </xdr:txBody>
    </xdr:sp>
    <xdr:clientData/>
  </xdr:twoCellAnchor>
  <xdr:twoCellAnchor>
    <xdr:from>
      <xdr:col>22</xdr:col>
      <xdr:colOff>123235</xdr:colOff>
      <xdr:row>30</xdr:row>
      <xdr:rowOff>30525</xdr:rowOff>
    </xdr:from>
    <xdr:to>
      <xdr:col>22</xdr:col>
      <xdr:colOff>503832</xdr:colOff>
      <xdr:row>30</xdr:row>
      <xdr:rowOff>284403</xdr:rowOff>
    </xdr:to>
    <xdr:sp macro="" textlink="">
      <xdr:nvSpPr>
        <xdr:cNvPr id="17" name="Freccia a destra 16">
          <a:extLst>
            <a:ext uri="{FF2B5EF4-FFF2-40B4-BE49-F238E27FC236}">
              <a16:creationId xmlns="" xmlns:a16="http://schemas.microsoft.com/office/drawing/2014/main" id="{00000000-0008-0000-0700-000002000000}"/>
            </a:ext>
          </a:extLst>
        </xdr:cNvPr>
        <xdr:cNvSpPr/>
      </xdr:nvSpPr>
      <xdr:spPr bwMode="auto">
        <a:xfrm>
          <a:off x="20716285" y="9993675"/>
          <a:ext cx="380597" cy="253878"/>
        </a:xfrm>
        <a:prstGeom prst="rightArrow">
          <a:avLst/>
        </a:prstGeom>
        <a:ln>
          <a:solidFill>
            <a:schemeClr val="tx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endParaRPr lang="it-IT" sz="800" b="1">
            <a:solidFill>
              <a:schemeClr val="tx2"/>
            </a:solidFill>
          </a:endParaRPr>
        </a:p>
      </xdr:txBody>
    </xdr:sp>
    <xdr:clientData/>
  </xdr:twoCellAnchor>
  <xdr:twoCellAnchor>
    <xdr:from>
      <xdr:col>20</xdr:col>
      <xdr:colOff>87709</xdr:colOff>
      <xdr:row>30</xdr:row>
      <xdr:rowOff>30041</xdr:rowOff>
    </xdr:from>
    <xdr:to>
      <xdr:col>20</xdr:col>
      <xdr:colOff>783034</xdr:colOff>
      <xdr:row>30</xdr:row>
      <xdr:rowOff>283919</xdr:rowOff>
    </xdr:to>
    <xdr:sp macro="" textlink="">
      <xdr:nvSpPr>
        <xdr:cNvPr id="18" name="Freccia a destra 17">
          <a:extLst>
            <a:ext uri="{FF2B5EF4-FFF2-40B4-BE49-F238E27FC236}">
              <a16:creationId xmlns="" xmlns:a16="http://schemas.microsoft.com/office/drawing/2014/main" id="{00000000-0008-0000-0700-000002000000}"/>
            </a:ext>
          </a:extLst>
        </xdr:cNvPr>
        <xdr:cNvSpPr/>
      </xdr:nvSpPr>
      <xdr:spPr bwMode="auto">
        <a:xfrm>
          <a:off x="18693209" y="9993191"/>
          <a:ext cx="695325" cy="253878"/>
        </a:xfrm>
        <a:prstGeom prst="rightArrow">
          <a:avLst/>
        </a:prstGeom>
        <a:ln>
          <a:solidFill>
            <a:schemeClr val="tx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lang="it-IT" sz="800" b="1">
              <a:solidFill>
                <a:schemeClr val="tx2"/>
              </a:solidFill>
            </a:rPr>
            <a:t>OMI</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12</xdr:col>
      <xdr:colOff>333375</xdr:colOff>
      <xdr:row>55</xdr:row>
      <xdr:rowOff>152400</xdr:rowOff>
    </xdr:to>
    <xdr:pic>
      <xdr:nvPicPr>
        <xdr:cNvPr id="2" name="Immagine 1">
          <a:extLst>
            <a:ext uri="{FF2B5EF4-FFF2-40B4-BE49-F238E27FC236}">
              <a16:creationId xmlns=""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952500"/>
          <a:ext cx="7038975"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57</xdr:row>
      <xdr:rowOff>0</xdr:rowOff>
    </xdr:from>
    <xdr:to>
      <xdr:col>12</xdr:col>
      <xdr:colOff>342900</xdr:colOff>
      <xdr:row>109</xdr:row>
      <xdr:rowOff>152400</xdr:rowOff>
    </xdr:to>
    <xdr:pic>
      <xdr:nvPicPr>
        <xdr:cNvPr id="3" name="Immagine 2">
          <a:extLst>
            <a:ext uri="{FF2B5EF4-FFF2-40B4-BE49-F238E27FC236}">
              <a16:creationId xmlns="" xmlns:a16="http://schemas.microsoft.com/office/drawing/2014/main" id="{00000000-0008-0000-0B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11239500"/>
          <a:ext cx="7048500"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111</xdr:row>
      <xdr:rowOff>0</xdr:rowOff>
    </xdr:from>
    <xdr:to>
      <xdr:col>12</xdr:col>
      <xdr:colOff>333375</xdr:colOff>
      <xdr:row>163</xdr:row>
      <xdr:rowOff>152400</xdr:rowOff>
    </xdr:to>
    <xdr:pic>
      <xdr:nvPicPr>
        <xdr:cNvPr id="4" name="Immagine 3">
          <a:extLst>
            <a:ext uri="{FF2B5EF4-FFF2-40B4-BE49-F238E27FC236}">
              <a16:creationId xmlns="" xmlns:a16="http://schemas.microsoft.com/office/drawing/2014/main" id="{00000000-0008-0000-0B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21526500"/>
          <a:ext cx="7038975"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165</xdr:row>
      <xdr:rowOff>0</xdr:rowOff>
    </xdr:from>
    <xdr:to>
      <xdr:col>12</xdr:col>
      <xdr:colOff>352425</xdr:colOff>
      <xdr:row>217</xdr:row>
      <xdr:rowOff>152400</xdr:rowOff>
    </xdr:to>
    <xdr:pic>
      <xdr:nvPicPr>
        <xdr:cNvPr id="5" name="Immagine 4">
          <a:extLst>
            <a:ext uri="{FF2B5EF4-FFF2-40B4-BE49-F238E27FC236}">
              <a16:creationId xmlns="" xmlns:a16="http://schemas.microsoft.com/office/drawing/2014/main" id="{00000000-0008-0000-0B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9600" y="31813500"/>
          <a:ext cx="7058025"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219</xdr:row>
      <xdr:rowOff>0</xdr:rowOff>
    </xdr:from>
    <xdr:to>
      <xdr:col>12</xdr:col>
      <xdr:colOff>342900</xdr:colOff>
      <xdr:row>271</xdr:row>
      <xdr:rowOff>152400</xdr:rowOff>
    </xdr:to>
    <xdr:pic>
      <xdr:nvPicPr>
        <xdr:cNvPr id="6" name="Immagine 5">
          <a:extLst>
            <a:ext uri="{FF2B5EF4-FFF2-40B4-BE49-F238E27FC236}">
              <a16:creationId xmlns="" xmlns:a16="http://schemas.microsoft.com/office/drawing/2014/main" id="{00000000-0008-0000-0B00-00000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 y="42100500"/>
          <a:ext cx="7048500"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273</xdr:row>
      <xdr:rowOff>0</xdr:rowOff>
    </xdr:from>
    <xdr:to>
      <xdr:col>12</xdr:col>
      <xdr:colOff>342900</xdr:colOff>
      <xdr:row>325</xdr:row>
      <xdr:rowOff>152400</xdr:rowOff>
    </xdr:to>
    <xdr:pic>
      <xdr:nvPicPr>
        <xdr:cNvPr id="7" name="Immagine 6">
          <a:extLst>
            <a:ext uri="{FF2B5EF4-FFF2-40B4-BE49-F238E27FC236}">
              <a16:creationId xmlns="" xmlns:a16="http://schemas.microsoft.com/office/drawing/2014/main" id="{00000000-0008-0000-0B00-000007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09600" y="52387500"/>
          <a:ext cx="7048500"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327</xdr:row>
      <xdr:rowOff>0</xdr:rowOff>
    </xdr:from>
    <xdr:to>
      <xdr:col>12</xdr:col>
      <xdr:colOff>352425</xdr:colOff>
      <xdr:row>379</xdr:row>
      <xdr:rowOff>152400</xdr:rowOff>
    </xdr:to>
    <xdr:pic>
      <xdr:nvPicPr>
        <xdr:cNvPr id="8" name="Immagine 7">
          <a:extLst>
            <a:ext uri="{FF2B5EF4-FFF2-40B4-BE49-F238E27FC236}">
              <a16:creationId xmlns="" xmlns:a16="http://schemas.microsoft.com/office/drawing/2014/main" id="{00000000-0008-0000-0B00-000008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09600" y="62674500"/>
          <a:ext cx="7058025"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381</xdr:row>
      <xdr:rowOff>0</xdr:rowOff>
    </xdr:from>
    <xdr:to>
      <xdr:col>12</xdr:col>
      <xdr:colOff>342900</xdr:colOff>
      <xdr:row>433</xdr:row>
      <xdr:rowOff>152400</xdr:rowOff>
    </xdr:to>
    <xdr:pic>
      <xdr:nvPicPr>
        <xdr:cNvPr id="9" name="Immagine 8">
          <a:extLst>
            <a:ext uri="{FF2B5EF4-FFF2-40B4-BE49-F238E27FC236}">
              <a16:creationId xmlns="" xmlns:a16="http://schemas.microsoft.com/office/drawing/2014/main" id="{00000000-0008-0000-0B00-000009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09600" y="72961500"/>
          <a:ext cx="7048500"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435</xdr:row>
      <xdr:rowOff>0</xdr:rowOff>
    </xdr:from>
    <xdr:to>
      <xdr:col>12</xdr:col>
      <xdr:colOff>333375</xdr:colOff>
      <xdr:row>487</xdr:row>
      <xdr:rowOff>152400</xdr:rowOff>
    </xdr:to>
    <xdr:pic>
      <xdr:nvPicPr>
        <xdr:cNvPr id="10" name="Immagine 9">
          <a:extLst>
            <a:ext uri="{FF2B5EF4-FFF2-40B4-BE49-F238E27FC236}">
              <a16:creationId xmlns="" xmlns:a16="http://schemas.microsoft.com/office/drawing/2014/main" id="{00000000-0008-0000-0B00-00000A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09600" y="83248500"/>
          <a:ext cx="7038975"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489</xdr:row>
      <xdr:rowOff>0</xdr:rowOff>
    </xdr:from>
    <xdr:to>
      <xdr:col>12</xdr:col>
      <xdr:colOff>342900</xdr:colOff>
      <xdr:row>541</xdr:row>
      <xdr:rowOff>152400</xdr:rowOff>
    </xdr:to>
    <xdr:pic>
      <xdr:nvPicPr>
        <xdr:cNvPr id="11" name="Immagine 10">
          <a:extLst>
            <a:ext uri="{FF2B5EF4-FFF2-40B4-BE49-F238E27FC236}">
              <a16:creationId xmlns="" xmlns:a16="http://schemas.microsoft.com/office/drawing/2014/main" id="{00000000-0008-0000-0B00-00000B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09600" y="93535500"/>
          <a:ext cx="7048500"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3175</xdr:colOff>
      <xdr:row>19</xdr:row>
      <xdr:rowOff>9524</xdr:rowOff>
    </xdr:from>
    <xdr:to>
      <xdr:col>19</xdr:col>
      <xdr:colOff>0</xdr:colOff>
      <xdr:row>26</xdr:row>
      <xdr:rowOff>249766</xdr:rowOff>
    </xdr:to>
    <xdr:sp macro="" textlink="">
      <xdr:nvSpPr>
        <xdr:cNvPr id="3" name="CasellaDiTesto 2">
          <a:extLst>
            <a:ext uri="{FF2B5EF4-FFF2-40B4-BE49-F238E27FC236}">
              <a16:creationId xmlns="" xmlns:a16="http://schemas.microsoft.com/office/drawing/2014/main" id="{00000000-0008-0000-0300-000003000000}"/>
            </a:ext>
          </a:extLst>
        </xdr:cNvPr>
        <xdr:cNvSpPr txBox="1"/>
      </xdr:nvSpPr>
      <xdr:spPr>
        <a:xfrm>
          <a:off x="11899900" y="5267324"/>
          <a:ext cx="5464175" cy="30024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000" b="1"/>
            <a:t>Per le funzioni di cui alla Tab. A, svolte all'aperto, sono dovuti:</a:t>
          </a:r>
        </a:p>
        <a:p>
          <a:endParaRPr lang="it-IT" sz="1000"/>
        </a:p>
        <a:p>
          <a:r>
            <a:rPr lang="it-IT" sz="1000"/>
            <a:t>- Oneri U1 e U2 da calcolarsi sul parametro "AI" (area d'insediamento all'aperto)</a:t>
          </a:r>
        </a:p>
        <a:p>
          <a:endParaRPr lang="it-IT" sz="1000" i="1"/>
        </a:p>
        <a:p>
          <a:r>
            <a:rPr lang="it-IT" sz="1000" i="1"/>
            <a:t>esempio:</a:t>
          </a:r>
          <a:r>
            <a:rPr lang="it-IT" sz="1000" i="1" baseline="0"/>
            <a:t> "AI" potrebbe essere l'area del piazzale di stoccaggio delle materie per un'attività produttiva, oppure la superficie di un campo da tennis/paddle, oppure l'area esterna di un pubblico eservizio utilizzata per svolgere l'attività di somministrazione.</a:t>
          </a:r>
        </a:p>
        <a:p>
          <a:endParaRPr lang="it-IT" sz="1000" i="1" baseline="0"/>
        </a:p>
        <a:p>
          <a:r>
            <a:rPr lang="it-IT" sz="1000" b="1"/>
            <a:t>Per le funzioni di cui alla Tab. B, svolte all'aperto, sono dovuti:</a:t>
          </a:r>
        </a:p>
        <a:p>
          <a:endParaRPr lang="it-IT" sz="1000" b="1"/>
        </a:p>
        <a:p>
          <a:r>
            <a:rPr lang="it-IT" sz="1000"/>
            <a:t>- Oneri </a:t>
          </a:r>
          <a:r>
            <a:rPr lang="it-IT" sz="1000" i="1" baseline="0">
              <a:solidFill>
                <a:schemeClr val="dk1"/>
              </a:solidFill>
              <a:latin typeface="+mn-lt"/>
              <a:ea typeface="+mn-ea"/>
              <a:cs typeface="+mn-cs"/>
            </a:rPr>
            <a:t>U1</a:t>
          </a:r>
          <a:r>
            <a:rPr lang="it-IT" sz="1000"/>
            <a:t> </a:t>
          </a:r>
          <a:r>
            <a:rPr lang="it-IT" sz="1000" i="1" baseline="0">
              <a:solidFill>
                <a:schemeClr val="dk1"/>
              </a:solidFill>
              <a:latin typeface="+mn-lt"/>
              <a:ea typeface="+mn-ea"/>
              <a:cs typeface="+mn-cs"/>
            </a:rPr>
            <a:t>e U2 da calcolarsi sul parametro "AI" (area d'insediamento all'aperto)</a:t>
          </a:r>
        </a:p>
        <a:p>
          <a:r>
            <a:rPr lang="it-IT" sz="1000" i="1" baseline="0">
              <a:solidFill>
                <a:schemeClr val="dk1"/>
              </a:solidFill>
              <a:latin typeface="+mn-lt"/>
              <a:ea typeface="+mn-ea"/>
              <a:cs typeface="+mn-cs"/>
            </a:rPr>
            <a:t>- Contributi D ed S da calcolarsi sul parametro "AI" (area d'insediamento </a:t>
          </a:r>
          <a:r>
            <a:rPr lang="it-IT" sz="1000"/>
            <a:t>all'aperto)</a:t>
          </a:r>
        </a:p>
        <a:p>
          <a:endParaRPr lang="it-IT" sz="1000" i="1"/>
        </a:p>
        <a:p>
          <a:r>
            <a:rPr lang="it-IT" sz="1000" i="1"/>
            <a:t>esempio: "AI" potrebbe essere l'area del piazzale di stoccagio delle materie per un'attività produttiva.</a:t>
          </a:r>
        </a:p>
        <a:p>
          <a:endParaRPr lang="it-IT" sz="800"/>
        </a:p>
        <a:p>
          <a:endParaRPr lang="it-IT" sz="800"/>
        </a:p>
        <a:p>
          <a:pPr marL="0" marR="0" lvl="0" indent="0" defTabSz="914400" eaLnBrk="1" fontAlgn="auto" latinLnBrk="0" hangingPunct="1">
            <a:lnSpc>
              <a:spcPct val="100000"/>
            </a:lnSpc>
            <a:spcBef>
              <a:spcPts val="0"/>
            </a:spcBef>
            <a:spcAft>
              <a:spcPts val="0"/>
            </a:spcAft>
            <a:buClrTx/>
            <a:buSzTx/>
            <a:buFontTx/>
            <a:buNone/>
            <a:tabLst/>
            <a:defRPr/>
          </a:pPr>
          <a:r>
            <a:rPr lang="it-IT" sz="1000" b="1" i="1" baseline="0">
              <a:solidFill>
                <a:schemeClr val="dk1"/>
              </a:solidFill>
              <a:latin typeface="+mn-lt"/>
              <a:ea typeface="+mn-ea"/>
              <a:cs typeface="+mn-cs"/>
            </a:rPr>
            <a:t>NOTA: ai sensi della DCC 69/2019, </a:t>
          </a:r>
          <a:r>
            <a:rPr lang="it-IT" sz="1000" b="1" i="1" u="sng" baseline="0">
              <a:solidFill>
                <a:schemeClr val="dk1"/>
              </a:solidFill>
              <a:latin typeface="+mn-lt"/>
              <a:ea typeface="+mn-ea"/>
              <a:cs typeface="+mn-cs"/>
            </a:rPr>
            <a:t>solo per gli impianti sportivi svolti all'aperto (es: campi tennis/paddel)</a:t>
          </a:r>
          <a:r>
            <a:rPr lang="it-IT" sz="1000" b="1" i="1" u="none" baseline="0">
              <a:solidFill>
                <a:schemeClr val="dk1"/>
              </a:solidFill>
              <a:latin typeface="+mn-lt"/>
              <a:ea typeface="+mn-ea"/>
              <a:cs typeface="+mn-cs"/>
            </a:rPr>
            <a:t>, </a:t>
          </a:r>
          <a:r>
            <a:rPr lang="it-IT" sz="1000" b="1" i="1" baseline="0">
              <a:solidFill>
                <a:schemeClr val="dk1"/>
              </a:solidFill>
              <a:latin typeface="+mn-lt"/>
              <a:ea typeface="+mn-ea"/>
              <a:cs typeface="+mn-cs"/>
            </a:rPr>
            <a:t>l'area d'insediamento all'aperto "AI" di progetto viene ridotta del 50%.</a:t>
          </a:r>
        </a:p>
        <a:p>
          <a:endParaRPr lang="it-IT" sz="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13</xdr:row>
      <xdr:rowOff>91741</xdr:rowOff>
    </xdr:from>
    <xdr:to>
      <xdr:col>16</xdr:col>
      <xdr:colOff>590550</xdr:colOff>
      <xdr:row>37</xdr:row>
      <xdr:rowOff>142875</xdr:rowOff>
    </xdr:to>
    <xdr:sp macro="" textlink="">
      <xdr:nvSpPr>
        <xdr:cNvPr id="2" name="CasellaDiTesto 1">
          <a:extLst>
            <a:ext uri="{FF2B5EF4-FFF2-40B4-BE49-F238E27FC236}">
              <a16:creationId xmlns="" xmlns:a16="http://schemas.microsoft.com/office/drawing/2014/main" id="{00000000-0008-0000-0000-000002000000}"/>
            </a:ext>
          </a:extLst>
        </xdr:cNvPr>
        <xdr:cNvSpPr txBox="1"/>
      </xdr:nvSpPr>
      <xdr:spPr>
        <a:xfrm>
          <a:off x="180975" y="2339641"/>
          <a:ext cx="8420100" cy="40135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it-IT" sz="800" b="1" baseline="30000">
              <a:solidFill>
                <a:schemeClr val="dk1"/>
              </a:solidFill>
              <a:effectLst/>
              <a:latin typeface="+mn-lt"/>
              <a:ea typeface="+mn-ea"/>
              <a:cs typeface="+mn-cs"/>
            </a:rPr>
            <a:t>(1)</a:t>
          </a:r>
          <a:r>
            <a:rPr lang="it-IT" sz="800" b="1">
              <a:solidFill>
                <a:schemeClr val="dk1"/>
              </a:solidFill>
              <a:effectLst/>
              <a:latin typeface="+mn-lt"/>
              <a:ea typeface="+mn-ea"/>
              <a:cs typeface="+mn-cs"/>
            </a:rPr>
            <a:t> Superficie (tutte le</a:t>
          </a:r>
          <a:r>
            <a:rPr lang="it-IT" sz="800" b="1" baseline="0">
              <a:solidFill>
                <a:schemeClr val="dk1"/>
              </a:solidFill>
              <a:effectLst/>
              <a:latin typeface="+mn-lt"/>
              <a:ea typeface="+mn-ea"/>
              <a:cs typeface="+mn-cs"/>
            </a:rPr>
            <a:t> superfici sono definite dalle DTU Regionali)</a:t>
          </a:r>
          <a:endParaRPr lang="it-IT" sz="800" b="0">
            <a:solidFill>
              <a:schemeClr val="dk1"/>
            </a:solidFill>
            <a:effectLst/>
            <a:latin typeface="+mn-lt"/>
            <a:ea typeface="+mn-ea"/>
            <a:cs typeface="+mn-cs"/>
          </a:endParaRPr>
        </a:p>
        <a:p>
          <a:pPr algn="l"/>
          <a:r>
            <a:rPr lang="it-IT" sz="800" b="0">
              <a:solidFill>
                <a:schemeClr val="dk1"/>
              </a:solidFill>
              <a:effectLst/>
              <a:latin typeface="+mn-lt"/>
              <a:ea typeface="+mn-ea"/>
              <a:cs typeface="+mn-cs"/>
            </a:rPr>
            <a:t>La</a:t>
          </a:r>
          <a:r>
            <a:rPr lang="it-IT" sz="800" b="0" baseline="0">
              <a:solidFill>
                <a:schemeClr val="dk1"/>
              </a:solidFill>
              <a:effectLst/>
              <a:latin typeface="+mn-lt"/>
              <a:ea typeface="+mn-ea"/>
              <a:cs typeface="+mn-cs"/>
            </a:rPr>
            <a:t> superficie </a:t>
          </a:r>
          <a:r>
            <a:rPr lang="it-IT" sz="800">
              <a:solidFill>
                <a:schemeClr val="dk1"/>
              </a:solidFill>
              <a:effectLst/>
              <a:latin typeface="+mn-lt"/>
              <a:ea typeface="+mn-ea"/>
              <a:cs typeface="+mn-cs"/>
            </a:rPr>
            <a:t>sulla quale applicare gli oneri è:</a:t>
          </a:r>
        </a:p>
        <a:p>
          <a:pPr algn="l"/>
          <a:r>
            <a:rPr lang="it-IT" sz="800" b="1">
              <a:solidFill>
                <a:schemeClr val="dk1"/>
              </a:solidFill>
              <a:effectLst/>
              <a:latin typeface="+mn-lt"/>
              <a:ea typeface="+mn-ea"/>
              <a:cs typeface="+mn-cs"/>
            </a:rPr>
            <a:t>- Superficie Utile (SU)</a:t>
          </a:r>
          <a:r>
            <a:rPr lang="it-IT" sz="800">
              <a:solidFill>
                <a:schemeClr val="dk1"/>
              </a:solidFill>
              <a:effectLst/>
              <a:latin typeface="+mn-lt"/>
              <a:ea typeface="+mn-ea"/>
              <a:cs typeface="+mn-cs"/>
            </a:rPr>
            <a:t> per la funzione residenziale Uf, direzionale Ud, artigianato di servizio alla casa e alla persona Uge, commerciale al dettaglio Ug-Ue,</a:t>
          </a:r>
          <a:r>
            <a:rPr lang="it-IT" sz="800" baseline="0">
              <a:solidFill>
                <a:schemeClr val="dk1"/>
              </a:solidFill>
              <a:effectLst/>
              <a:latin typeface="+mn-lt"/>
              <a:ea typeface="+mn-ea"/>
              <a:cs typeface="+mn-cs"/>
            </a:rPr>
            <a:t> altre funzioni Ui-Ul-Um-Un-Uo-Up-Uu-Uv-Uz.</a:t>
          </a:r>
          <a:endParaRPr lang="it-IT" sz="800">
            <a:solidFill>
              <a:schemeClr val="dk1"/>
            </a:solidFill>
            <a:effectLst/>
            <a:latin typeface="+mn-lt"/>
            <a:ea typeface="+mn-ea"/>
            <a:cs typeface="+mn-cs"/>
          </a:endParaRPr>
        </a:p>
        <a:p>
          <a:pPr algn="l"/>
          <a:r>
            <a:rPr lang="it-IT" sz="800" b="1">
              <a:solidFill>
                <a:schemeClr val="dk1"/>
              </a:solidFill>
              <a:effectLst/>
              <a:latin typeface="+mn-lt"/>
              <a:ea typeface="+mn-ea"/>
              <a:cs typeface="+mn-cs"/>
            </a:rPr>
            <a:t>- Superficie Lorda (SL)</a:t>
          </a:r>
          <a:r>
            <a:rPr lang="it-IT" sz="800">
              <a:solidFill>
                <a:schemeClr val="dk1"/>
              </a:solidFill>
              <a:effectLst/>
              <a:latin typeface="+mn-lt"/>
              <a:ea typeface="+mn-ea"/>
              <a:cs typeface="+mn-cs"/>
            </a:rPr>
            <a:t> per la funzione produttiva Uc, commercio all'ingrosso Ucd, turistico ricettiva</a:t>
          </a:r>
          <a:r>
            <a:rPr lang="it-IT" sz="800" baseline="0">
              <a:solidFill>
                <a:schemeClr val="dk1"/>
              </a:solidFill>
              <a:effectLst/>
              <a:latin typeface="+mn-lt"/>
              <a:ea typeface="+mn-ea"/>
              <a:cs typeface="+mn-cs"/>
            </a:rPr>
            <a:t> Uh, rurale Ua-Ub</a:t>
          </a:r>
          <a:r>
            <a:rPr lang="it-IT" sz="800">
              <a:solidFill>
                <a:schemeClr val="dk1"/>
              </a:solidFill>
              <a:effectLst/>
              <a:latin typeface="+mn-lt"/>
              <a:ea typeface="+mn-ea"/>
              <a:cs typeface="+mn-cs"/>
            </a:rPr>
            <a:t>.</a:t>
          </a:r>
        </a:p>
        <a:p>
          <a:pPr algn="l"/>
          <a:r>
            <a:rPr lang="it-IT" sz="800" b="1">
              <a:solidFill>
                <a:schemeClr val="dk1"/>
              </a:solidFill>
              <a:effectLst/>
              <a:latin typeface="+mn-lt"/>
              <a:ea typeface="+mn-ea"/>
              <a:cs typeface="+mn-cs"/>
            </a:rPr>
            <a:t>- Volume utile/6</a:t>
          </a:r>
          <a:r>
            <a:rPr lang="it-IT" sz="800" baseline="0">
              <a:solidFill>
                <a:schemeClr val="dk1"/>
              </a:solidFill>
              <a:effectLst/>
              <a:latin typeface="+mn-lt"/>
              <a:ea typeface="+mn-ea"/>
              <a:cs typeface="+mn-cs"/>
            </a:rPr>
            <a:t> per la funzione produttiva e commerciale, limitatamente </a:t>
          </a:r>
          <a:r>
            <a:rPr lang="it-IT" sz="800">
              <a:solidFill>
                <a:schemeClr val="dk1"/>
              </a:solidFill>
              <a:effectLst/>
              <a:latin typeface="+mn-lt"/>
              <a:ea typeface="+mn-ea"/>
              <a:cs typeface="+mn-cs"/>
            </a:rPr>
            <a:t>ai depositi in strutture a maggior sviluppo verticali ovvero aventi intradosso &gt; 6 m (es. silos, magazzini verticali, ecc.).</a:t>
          </a:r>
        </a:p>
        <a:p>
          <a:pPr algn="l"/>
          <a:r>
            <a:rPr lang="it-IT" sz="800" b="1">
              <a:solidFill>
                <a:schemeClr val="dk1"/>
              </a:solidFill>
              <a:effectLst/>
              <a:latin typeface="+mn-lt"/>
              <a:ea typeface="+mn-ea"/>
              <a:cs typeface="+mn-cs"/>
            </a:rPr>
            <a:t>- Area dell'insediamento all'aperto (AI) </a:t>
          </a:r>
          <a:r>
            <a:rPr lang="it-IT" sz="800">
              <a:solidFill>
                <a:schemeClr val="dk1"/>
              </a:solidFill>
              <a:effectLst/>
              <a:latin typeface="+mn-lt"/>
              <a:ea typeface="+mn-ea"/>
              <a:cs typeface="+mn-cs"/>
            </a:rPr>
            <a:t>per funzioni svolte</a:t>
          </a:r>
          <a:r>
            <a:rPr lang="it-IT" sz="800" baseline="0">
              <a:solidFill>
                <a:schemeClr val="dk1"/>
              </a:solidFill>
              <a:effectLst/>
              <a:latin typeface="+mn-lt"/>
              <a:ea typeface="+mn-ea"/>
              <a:cs typeface="+mn-cs"/>
            </a:rPr>
            <a:t> all'aperto. Per la tariffa da utilizzare consultare la </a:t>
          </a:r>
          <a:r>
            <a:rPr lang="it-IT" sz="800" b="1">
              <a:solidFill>
                <a:schemeClr val="dk1"/>
              </a:solidFill>
              <a:effectLst/>
              <a:latin typeface="+mn-lt"/>
              <a:ea typeface="+mn-ea"/>
              <a:cs typeface="+mn-cs"/>
            </a:rPr>
            <a:t>Delibera di CC n. 69 del 30.09.2019</a:t>
          </a:r>
          <a:r>
            <a:rPr lang="it-IT" sz="800" b="1" baseline="0">
              <a:solidFill>
                <a:schemeClr val="dk1"/>
              </a:solidFill>
              <a:effectLst/>
              <a:latin typeface="+mn-lt"/>
              <a:ea typeface="+mn-ea"/>
              <a:cs typeface="+mn-cs"/>
            </a:rPr>
            <a:t> </a:t>
          </a:r>
          <a:r>
            <a:rPr lang="it-IT" sz="800" b="0" baseline="0">
              <a:solidFill>
                <a:schemeClr val="dk1"/>
              </a:solidFill>
              <a:effectLst/>
              <a:latin typeface="+mn-lt"/>
              <a:ea typeface="+mn-ea"/>
              <a:cs typeface="+mn-cs"/>
            </a:rPr>
            <a:t>oppure foglio 2 "Tabella parametrica".</a:t>
          </a:r>
        </a:p>
        <a:p>
          <a:pPr algn="l"/>
          <a:endParaRPr lang="it-IT" sz="8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it-IT" sz="800" b="1" baseline="30000">
              <a:solidFill>
                <a:schemeClr val="dk1"/>
              </a:solidFill>
              <a:effectLst/>
              <a:latin typeface="+mn-lt"/>
              <a:ea typeface="+mn-ea"/>
              <a:cs typeface="+mn-cs"/>
            </a:rPr>
            <a:t>(2)</a:t>
          </a:r>
          <a:r>
            <a:rPr lang="it-IT" sz="800" b="1">
              <a:solidFill>
                <a:schemeClr val="dk1"/>
              </a:solidFill>
              <a:effectLst/>
              <a:latin typeface="+mn-lt"/>
              <a:ea typeface="+mn-ea"/>
              <a:cs typeface="+mn-cs"/>
            </a:rPr>
            <a:t> Tariffa</a:t>
          </a:r>
        </a:p>
        <a:p>
          <a:r>
            <a:rPr lang="it-IT" sz="800">
              <a:solidFill>
                <a:schemeClr val="dk1"/>
              </a:solidFill>
              <a:effectLst/>
              <a:latin typeface="+mn-lt"/>
              <a:ea typeface="+mn-ea"/>
              <a:cs typeface="+mn-cs"/>
            </a:rPr>
            <a:t>La tariffa da applicare è riportata nella </a:t>
          </a:r>
          <a:r>
            <a:rPr lang="it-IT" sz="800" b="1">
              <a:solidFill>
                <a:schemeClr val="dk1"/>
              </a:solidFill>
              <a:effectLst/>
              <a:latin typeface="+mn-lt"/>
              <a:ea typeface="+mn-ea"/>
              <a:cs typeface="+mn-cs"/>
            </a:rPr>
            <a:t>Tabella Parametrica di U1/U2</a:t>
          </a:r>
          <a:r>
            <a:rPr lang="it-IT" sz="800">
              <a:solidFill>
                <a:schemeClr val="dk1"/>
              </a:solidFill>
              <a:effectLst/>
              <a:latin typeface="+mn-lt"/>
              <a:ea typeface="+mn-ea"/>
              <a:cs typeface="+mn-cs"/>
            </a:rPr>
            <a:t> e varia in funzione di:</a:t>
          </a:r>
        </a:p>
        <a:p>
          <a:r>
            <a:rPr lang="it-IT" sz="800" b="1">
              <a:solidFill>
                <a:schemeClr val="dk1"/>
              </a:solidFill>
              <a:effectLst/>
              <a:latin typeface="+mn-lt"/>
              <a:ea typeface="+mn-ea"/>
              <a:cs typeface="+mn-cs"/>
            </a:rPr>
            <a:t>- Funzione</a:t>
          </a:r>
          <a:r>
            <a:rPr lang="it-IT" sz="800">
              <a:solidFill>
                <a:schemeClr val="dk1"/>
              </a:solidFill>
              <a:effectLst/>
              <a:latin typeface="+mn-lt"/>
              <a:ea typeface="+mn-ea"/>
              <a:cs typeface="+mn-cs"/>
            </a:rPr>
            <a:t> ovvero la destinazione d'uso, da individuare tra quelle di cui al Capo 3 del RUE (Es: Ufa</a:t>
          </a:r>
          <a:r>
            <a:rPr lang="it-IT" sz="800" baseline="0">
              <a:solidFill>
                <a:schemeClr val="dk1"/>
              </a:solidFill>
              <a:effectLst/>
              <a:latin typeface="+mn-lt"/>
              <a:ea typeface="+mn-ea"/>
              <a:cs typeface="+mn-cs"/>
            </a:rPr>
            <a:t> per abitazioni, Ugb per bar/ristoranti</a:t>
          </a:r>
          <a:r>
            <a:rPr lang="it-IT" sz="80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it-IT" sz="800" b="0">
              <a:solidFill>
                <a:schemeClr val="dk1"/>
              </a:solidFill>
              <a:effectLst/>
              <a:latin typeface="+mn-lt"/>
              <a:ea typeface="+mn-ea"/>
              <a:cs typeface="+mn-cs"/>
            </a:rPr>
            <a:t>- Localizzazione rispetto al </a:t>
          </a:r>
          <a:r>
            <a:rPr lang="it-IT" sz="800" b="1">
              <a:solidFill>
                <a:schemeClr val="dk1"/>
              </a:solidFill>
              <a:effectLst/>
              <a:latin typeface="+mn-lt"/>
              <a:ea typeface="+mn-ea"/>
              <a:cs typeface="+mn-cs"/>
            </a:rPr>
            <a:t>Territorio Urbanizzato T.U.</a:t>
          </a:r>
          <a:r>
            <a:rPr lang="it-IT" sz="800" b="0">
              <a:solidFill>
                <a:schemeClr val="dk1"/>
              </a:solidFill>
              <a:effectLst/>
              <a:latin typeface="+mn-lt"/>
              <a:ea typeface="+mn-ea"/>
              <a:cs typeface="+mn-cs"/>
            </a:rPr>
            <a:t> consultabile sul </a:t>
          </a:r>
          <a:r>
            <a:rPr lang="it-IT" sz="800" b="1">
              <a:solidFill>
                <a:schemeClr val="dk1"/>
              </a:solidFill>
              <a:effectLst/>
              <a:latin typeface="+mn-lt"/>
              <a:ea typeface="+mn-ea"/>
              <a:cs typeface="+mn-cs"/>
            </a:rPr>
            <a:t>RUE interattivo</a:t>
          </a:r>
          <a:r>
            <a:rPr lang="it-IT" sz="800" b="0">
              <a:solidFill>
                <a:schemeClr val="dk1"/>
              </a:solidFill>
              <a:effectLst/>
              <a:latin typeface="+mn-lt"/>
              <a:ea typeface="+mn-ea"/>
              <a:cs typeface="+mn-cs"/>
            </a:rPr>
            <a:t> o alla </a:t>
          </a:r>
          <a:r>
            <a:rPr lang="it-IT" sz="800" b="1">
              <a:solidFill>
                <a:schemeClr val="dk1"/>
              </a:solidFill>
              <a:effectLst/>
              <a:latin typeface="+mn-lt"/>
              <a:ea typeface="+mn-ea"/>
              <a:cs typeface="+mn-cs"/>
            </a:rPr>
            <a:t>Tav. CTP 3 </a:t>
          </a:r>
          <a:r>
            <a:rPr lang="it-IT" sz="800" b="1" i="1">
              <a:solidFill>
                <a:schemeClr val="dk1"/>
              </a:solidFill>
              <a:effectLst/>
              <a:latin typeface="+mn-lt"/>
              <a:ea typeface="+mn-ea"/>
              <a:cs typeface="+mn-cs"/>
            </a:rPr>
            <a:t>"Territorio urbanizzato, urbanizzabile e rurale"</a:t>
          </a:r>
          <a:r>
            <a:rPr lang="it-IT" sz="800" b="1">
              <a:solidFill>
                <a:schemeClr val="dk1"/>
              </a:solidFill>
              <a:effectLst/>
              <a:latin typeface="+mn-lt"/>
              <a:ea typeface="+mn-ea"/>
              <a:cs typeface="+mn-cs"/>
            </a:rPr>
            <a:t> </a:t>
          </a:r>
          <a:r>
            <a:rPr lang="it-IT" sz="800" b="0">
              <a:solidFill>
                <a:schemeClr val="dk1"/>
              </a:solidFill>
              <a:effectLst/>
              <a:latin typeface="+mn-lt"/>
              <a:ea typeface="+mn-ea"/>
              <a:cs typeface="+mn-cs"/>
            </a:rPr>
            <a:t>del </a:t>
          </a:r>
          <a:r>
            <a:rPr lang="it-IT" sz="800" b="1">
              <a:solidFill>
                <a:schemeClr val="dk1"/>
              </a:solidFill>
              <a:effectLst/>
              <a:latin typeface="+mn-lt"/>
              <a:ea typeface="+mn-ea"/>
              <a:cs typeface="+mn-cs"/>
            </a:rPr>
            <a:t>PSC 2030 </a:t>
          </a:r>
          <a:r>
            <a:rPr lang="it-IT" sz="800" b="0">
              <a:solidFill>
                <a:schemeClr val="dk1"/>
              </a:solidFill>
              <a:effectLst/>
              <a:latin typeface="+mn-lt"/>
              <a:ea typeface="+mn-ea"/>
              <a:cs typeface="+mn-cs"/>
            </a:rPr>
            <a:t>(T.U. = aree di colore rosso).</a:t>
          </a:r>
        </a:p>
        <a:p>
          <a:r>
            <a:rPr lang="it-IT" sz="800" b="1">
              <a:solidFill>
                <a:schemeClr val="dk1"/>
              </a:solidFill>
              <a:effectLst/>
              <a:latin typeface="+mn-lt"/>
              <a:ea typeface="+mn-ea"/>
              <a:cs typeface="+mn-cs"/>
            </a:rPr>
            <a:t>- Tipologia d'intervento</a:t>
          </a:r>
          <a:r>
            <a:rPr lang="it-IT" sz="800">
              <a:solidFill>
                <a:schemeClr val="dk1"/>
              </a:solidFill>
              <a:effectLst/>
              <a:latin typeface="+mn-lt"/>
              <a:ea typeface="+mn-ea"/>
              <a:cs typeface="+mn-cs"/>
            </a:rPr>
            <a:t> ovvero ristrutturazione con o senza aumento di carico urbanistico, nuova costruzione,</a:t>
          </a:r>
          <a:r>
            <a:rPr lang="it-IT" sz="800" baseline="0">
              <a:solidFill>
                <a:schemeClr val="dk1"/>
              </a:solidFill>
              <a:effectLst/>
              <a:latin typeface="+mn-lt"/>
              <a:ea typeface="+mn-ea"/>
              <a:cs typeface="+mn-cs"/>
            </a:rPr>
            <a:t> ecc..</a:t>
          </a:r>
          <a:endParaRPr lang="it-IT" sz="800">
            <a:solidFill>
              <a:schemeClr val="dk1"/>
            </a:solidFill>
            <a:effectLst/>
            <a:latin typeface="+mn-lt"/>
            <a:ea typeface="+mn-ea"/>
            <a:cs typeface="+mn-cs"/>
          </a:endParaRPr>
        </a:p>
        <a:p>
          <a:endParaRPr lang="it-IT" sz="800">
            <a:effectLst/>
          </a:endParaRPr>
        </a:p>
        <a:p>
          <a:r>
            <a:rPr lang="it-IT" sz="800" b="1" baseline="30000">
              <a:solidFill>
                <a:schemeClr val="dk1"/>
              </a:solidFill>
              <a:effectLst/>
              <a:latin typeface="+mn-lt"/>
              <a:ea typeface="+mn-ea"/>
              <a:cs typeface="+mn-cs"/>
            </a:rPr>
            <a:t>(3) </a:t>
          </a:r>
          <a:r>
            <a:rPr lang="it-IT" sz="800" b="1">
              <a:solidFill>
                <a:schemeClr val="dk1"/>
              </a:solidFill>
              <a:effectLst/>
              <a:latin typeface="+mn-lt"/>
              <a:ea typeface="+mn-ea"/>
              <a:cs typeface="+mn-cs"/>
            </a:rPr>
            <a:t>%F</a:t>
          </a:r>
        </a:p>
        <a:p>
          <a:pPr marL="0" marR="0" indent="0" defTabSz="914400" eaLnBrk="1" fontAlgn="auto" latinLnBrk="0" hangingPunct="1">
            <a:lnSpc>
              <a:spcPct val="100000"/>
            </a:lnSpc>
            <a:spcBef>
              <a:spcPts val="0"/>
            </a:spcBef>
            <a:spcAft>
              <a:spcPts val="0"/>
            </a:spcAft>
            <a:buClrTx/>
            <a:buSzTx/>
            <a:buFontTx/>
            <a:buNone/>
            <a:tabLst/>
            <a:defRPr/>
          </a:pPr>
          <a:r>
            <a:rPr lang="it-IT" sz="800" b="1">
              <a:solidFill>
                <a:schemeClr val="dk1"/>
              </a:solidFill>
              <a:effectLst/>
              <a:latin typeface="+mn-lt"/>
              <a:ea typeface="+mn-ea"/>
              <a:cs typeface="+mn-cs"/>
            </a:rPr>
            <a:t>Scomputo fisso del 35% </a:t>
          </a:r>
          <a:r>
            <a:rPr lang="it-IT" sz="800">
              <a:solidFill>
                <a:schemeClr val="dk1"/>
              </a:solidFill>
              <a:effectLst/>
              <a:latin typeface="+mn-lt"/>
              <a:ea typeface="+mn-ea"/>
              <a:cs typeface="+mn-cs"/>
            </a:rPr>
            <a:t>previsto </a:t>
          </a:r>
          <a:r>
            <a:rPr lang="it-IT" sz="800" b="1">
              <a:solidFill>
                <a:schemeClr val="dk1"/>
              </a:solidFill>
              <a:effectLst/>
              <a:latin typeface="+mn-lt"/>
              <a:ea typeface="+mn-ea"/>
              <a:cs typeface="+mn-cs"/>
            </a:rPr>
            <a:t>solo per interventi "RIGENERATIVI", quindi ristrutturazione urbanistica ed edilizia, addensamento o sostituzione urbana, e per interventi di recupero o riuso di immobili dismessi o in via di dismissione da eseguirsi su edifici localizzati all'interno del Territorio Urbanizzato T.U.</a:t>
          </a:r>
          <a:r>
            <a:rPr lang="it-IT" sz="800">
              <a:solidFill>
                <a:schemeClr val="dk1"/>
              </a:solidFill>
              <a:effectLst/>
              <a:latin typeface="+mn-lt"/>
              <a:ea typeface="+mn-ea"/>
              <a:cs typeface="+mn-cs"/>
            </a:rPr>
            <a:t>  consultabile alla </a:t>
          </a:r>
          <a:r>
            <a:rPr lang="it-IT" sz="800" b="1">
              <a:solidFill>
                <a:schemeClr val="dk1"/>
              </a:solidFill>
              <a:effectLst/>
              <a:latin typeface="+mn-lt"/>
              <a:ea typeface="+mn-ea"/>
              <a:cs typeface="+mn-cs"/>
            </a:rPr>
            <a:t>Tav. CTP 3 </a:t>
          </a:r>
          <a:r>
            <a:rPr lang="it-IT" sz="800" b="1" i="1">
              <a:solidFill>
                <a:schemeClr val="dk1"/>
              </a:solidFill>
              <a:effectLst/>
              <a:latin typeface="+mn-lt"/>
              <a:ea typeface="+mn-ea"/>
              <a:cs typeface="+mn-cs"/>
            </a:rPr>
            <a:t>"Territorio urbanizzato, urbanizzabile e rurale" </a:t>
          </a:r>
          <a:r>
            <a:rPr lang="it-IT" sz="800" b="0">
              <a:solidFill>
                <a:schemeClr val="dk1"/>
              </a:solidFill>
              <a:effectLst/>
              <a:latin typeface="+mn-lt"/>
              <a:ea typeface="+mn-ea"/>
              <a:cs typeface="+mn-cs"/>
            </a:rPr>
            <a:t>del</a:t>
          </a:r>
          <a:r>
            <a:rPr lang="it-IT" sz="800" b="1">
              <a:solidFill>
                <a:schemeClr val="dk1"/>
              </a:solidFill>
              <a:effectLst/>
              <a:latin typeface="+mn-lt"/>
              <a:ea typeface="+mn-ea"/>
              <a:cs typeface="+mn-cs"/>
            </a:rPr>
            <a:t> PSC 2030 </a:t>
          </a:r>
          <a:r>
            <a:rPr lang="it-IT" sz="800">
              <a:solidFill>
                <a:schemeClr val="dk1"/>
              </a:solidFill>
              <a:effectLst/>
              <a:latin typeface="+mn-lt"/>
              <a:ea typeface="+mn-ea"/>
              <a:cs typeface="+mn-cs"/>
            </a:rPr>
            <a:t>(Territorio urbanizzato: aree di colore rosso ). </a:t>
          </a:r>
          <a:r>
            <a:rPr lang="it-IT" sz="800" b="1">
              <a:solidFill>
                <a:srgbClr val="FF0000"/>
              </a:solidFill>
              <a:effectLst/>
              <a:latin typeface="+mn-lt"/>
              <a:ea typeface="+mn-ea"/>
              <a:cs typeface="+mn-cs"/>
            </a:rPr>
            <a:t>Se</a:t>
          </a:r>
          <a:r>
            <a:rPr lang="it-IT" sz="800" b="1" baseline="0">
              <a:solidFill>
                <a:srgbClr val="FF0000"/>
              </a:solidFill>
              <a:effectLst/>
              <a:latin typeface="+mn-lt"/>
              <a:ea typeface="+mn-ea"/>
              <a:cs typeface="+mn-cs"/>
            </a:rPr>
            <a:t> applicabile, lo scomputo interessa tutto il Contributo di Costruzione, quindi U1-U2-D-S-QCC (no CS).</a:t>
          </a:r>
        </a:p>
        <a:p>
          <a:pPr marL="0" marR="0" indent="0" defTabSz="914400" eaLnBrk="1" fontAlgn="auto" latinLnBrk="0" hangingPunct="1">
            <a:lnSpc>
              <a:spcPct val="100000"/>
            </a:lnSpc>
            <a:spcBef>
              <a:spcPts val="0"/>
            </a:spcBef>
            <a:spcAft>
              <a:spcPts val="0"/>
            </a:spcAft>
            <a:buClrTx/>
            <a:buSzTx/>
            <a:buFontTx/>
            <a:buNone/>
            <a:tabLst/>
            <a:defRPr/>
          </a:pPr>
          <a:endParaRPr lang="it-IT" sz="800" b="1">
            <a:solidFill>
              <a:srgbClr val="FF0000"/>
            </a:solidFill>
            <a:effectLst/>
            <a:latin typeface="+mn-lt"/>
            <a:ea typeface="+mn-ea"/>
            <a:cs typeface="+mn-cs"/>
          </a:endParaRPr>
        </a:p>
        <a:p>
          <a:r>
            <a:rPr lang="it-IT" sz="800" b="1" baseline="30000">
              <a:solidFill>
                <a:schemeClr val="dk1"/>
              </a:solidFill>
              <a:effectLst/>
              <a:latin typeface="+mn-lt"/>
              <a:ea typeface="+mn-ea"/>
              <a:cs typeface="+mn-cs"/>
            </a:rPr>
            <a:t>(4) </a:t>
          </a:r>
          <a:r>
            <a:rPr lang="it-IT" sz="800" b="1">
              <a:solidFill>
                <a:schemeClr val="dk1"/>
              </a:solidFill>
              <a:effectLst/>
              <a:latin typeface="+mn-lt"/>
              <a:ea typeface="+mn-ea"/>
              <a:cs typeface="+mn-cs"/>
            </a:rPr>
            <a:t>%V  (A x B x C x D) </a:t>
          </a:r>
          <a:r>
            <a:rPr lang="it-IT" sz="800" b="1" i="0" baseline="0">
              <a:solidFill>
                <a:schemeClr val="dk1"/>
              </a:solidFill>
              <a:effectLst/>
              <a:latin typeface="+mn-lt"/>
              <a:ea typeface="+mn-ea"/>
              <a:cs typeface="+mn-cs"/>
            </a:rPr>
            <a:t>≥</a:t>
          </a:r>
          <a:r>
            <a:rPr lang="it-IT" sz="800" b="1" baseline="0">
              <a:solidFill>
                <a:schemeClr val="dk1"/>
              </a:solidFill>
              <a:effectLst/>
              <a:latin typeface="+mn-lt"/>
              <a:ea typeface="+mn-ea"/>
              <a:cs typeface="+mn-cs"/>
            </a:rPr>
            <a:t> 0,3</a:t>
          </a:r>
          <a:endParaRPr lang="it-IT" sz="800" b="1">
            <a:solidFill>
              <a:schemeClr val="dk1"/>
            </a:solidFill>
            <a:effectLst/>
            <a:latin typeface="+mn-lt"/>
            <a:ea typeface="+mn-ea"/>
            <a:cs typeface="+mn-cs"/>
          </a:endParaRPr>
        </a:p>
        <a:p>
          <a:r>
            <a:rPr lang="it-IT" sz="800">
              <a:solidFill>
                <a:schemeClr val="dk1"/>
              </a:solidFill>
              <a:effectLst/>
              <a:latin typeface="+mn-lt"/>
              <a:ea typeface="+mn-ea"/>
              <a:cs typeface="+mn-cs"/>
            </a:rPr>
            <a:t>Scomputo variabile per le casistiche previste nella</a:t>
          </a:r>
          <a:r>
            <a:rPr lang="it-IT" sz="800" baseline="0">
              <a:solidFill>
                <a:schemeClr val="dk1"/>
              </a:solidFill>
              <a:effectLst/>
              <a:latin typeface="+mn-lt"/>
              <a:ea typeface="+mn-ea"/>
              <a:cs typeface="+mn-cs"/>
            </a:rPr>
            <a:t> DCC n. 69/2019</a:t>
          </a:r>
          <a:r>
            <a:rPr lang="it-IT" sz="800">
              <a:solidFill>
                <a:schemeClr val="dk1"/>
              </a:solidFill>
              <a:effectLst/>
              <a:latin typeface="+mn-lt"/>
              <a:ea typeface="+mn-ea"/>
              <a:cs typeface="+mn-cs"/>
            </a:rPr>
            <a:t>,</a:t>
          </a:r>
          <a:r>
            <a:rPr lang="it-IT" sz="800" baseline="0">
              <a:solidFill>
                <a:schemeClr val="dk1"/>
              </a:solidFill>
              <a:effectLst/>
              <a:latin typeface="+mn-lt"/>
              <a:ea typeface="+mn-ea"/>
              <a:cs typeface="+mn-cs"/>
            </a:rPr>
            <a:t> </a:t>
          </a:r>
          <a:r>
            <a:rPr lang="it-IT" sz="800" b="1" baseline="0">
              <a:solidFill>
                <a:schemeClr val="dk1"/>
              </a:solidFill>
              <a:effectLst/>
              <a:latin typeface="+mn-lt"/>
              <a:ea typeface="+mn-ea"/>
              <a:cs typeface="+mn-cs"/>
            </a:rPr>
            <a:t>cumulabili con moltiplicazione progressiva fino ad un massimo del 70% (quindi, al massimo, moltiplicare x 0,3)</a:t>
          </a:r>
          <a:r>
            <a:rPr lang="it-IT" sz="800" baseline="0">
              <a:solidFill>
                <a:schemeClr val="dk1"/>
              </a:solidFill>
              <a:effectLst/>
              <a:latin typeface="+mn-lt"/>
              <a:ea typeface="+mn-ea"/>
              <a:cs typeface="+mn-cs"/>
            </a:rPr>
            <a:t>. Se non si ha diritto a nessuno scomputo variabile inserire il valore 1. Se si ha diritto allo scomputo del 15% da REN e del 20% da convenzione inserire il valore 0,68 (dato da: 0,85 x 0,80).</a:t>
          </a:r>
        </a:p>
        <a:p>
          <a:r>
            <a:rPr lang="it-IT" sz="800" b="1" baseline="0">
              <a:solidFill>
                <a:schemeClr val="dk1"/>
              </a:solidFill>
              <a:effectLst/>
              <a:latin typeface="+mn-lt"/>
              <a:ea typeface="+mn-ea"/>
              <a:cs typeface="+mn-cs"/>
            </a:rPr>
            <a:t>A</a:t>
          </a:r>
          <a:r>
            <a:rPr lang="it-IT" sz="800" baseline="0">
              <a:solidFill>
                <a:schemeClr val="dk1"/>
              </a:solidFill>
              <a:effectLst/>
              <a:latin typeface="+mn-lt"/>
              <a:ea typeface="+mn-ea"/>
              <a:cs typeface="+mn-cs"/>
            </a:rPr>
            <a:t> - Residenze per anziani, strutture socio-assistenziali-sanitarie ed educative: Scomputo </a:t>
          </a:r>
          <a:r>
            <a:rPr lang="it-IT" sz="800" b="1" baseline="0">
              <a:solidFill>
                <a:schemeClr val="dk1"/>
              </a:solidFill>
              <a:effectLst/>
              <a:latin typeface="+mn-lt"/>
              <a:ea typeface="+mn-ea"/>
              <a:cs typeface="+mn-cs"/>
            </a:rPr>
            <a:t>U2 del 50% (0,5)</a:t>
          </a:r>
        </a:p>
        <a:p>
          <a:r>
            <a:rPr lang="it-IT" sz="800" b="1" baseline="0">
              <a:solidFill>
                <a:schemeClr val="dk1"/>
              </a:solidFill>
              <a:effectLst/>
              <a:latin typeface="+mn-lt"/>
              <a:ea typeface="+mn-ea"/>
              <a:cs typeface="+mn-cs"/>
            </a:rPr>
            <a:t>B</a:t>
          </a:r>
          <a:r>
            <a:rPr lang="it-IT" sz="800" baseline="0">
              <a:solidFill>
                <a:schemeClr val="dk1"/>
              </a:solidFill>
              <a:effectLst/>
              <a:latin typeface="+mn-lt"/>
              <a:ea typeface="+mn-ea"/>
              <a:cs typeface="+mn-cs"/>
            </a:rPr>
            <a:t> - Edilizia residenziale sociale (ERS) e edilizia convenzionata: Scomputo </a:t>
          </a:r>
          <a:r>
            <a:rPr lang="it-IT" sz="800" b="1" baseline="0">
              <a:solidFill>
                <a:schemeClr val="dk1"/>
              </a:solidFill>
              <a:effectLst/>
              <a:latin typeface="+mn-lt"/>
              <a:ea typeface="+mn-ea"/>
              <a:cs typeface="+mn-cs"/>
            </a:rPr>
            <a:t>U1 e U2 del 20% (0,8)</a:t>
          </a:r>
        </a:p>
        <a:p>
          <a:r>
            <a:rPr lang="it-IT" sz="800" b="1" baseline="0">
              <a:solidFill>
                <a:schemeClr val="dk1"/>
              </a:solidFill>
              <a:effectLst/>
              <a:latin typeface="+mn-lt"/>
              <a:ea typeface="+mn-ea"/>
              <a:cs typeface="+mn-cs"/>
            </a:rPr>
            <a:t>C</a:t>
          </a:r>
          <a:r>
            <a:rPr lang="it-IT" sz="800" baseline="0">
              <a:solidFill>
                <a:schemeClr val="dk1"/>
              </a:solidFill>
              <a:effectLst/>
              <a:latin typeface="+mn-lt"/>
              <a:ea typeface="+mn-ea"/>
              <a:cs typeface="+mn-cs"/>
            </a:rPr>
            <a:t> - Tettoie destinate a depositi di materie prime, semilavorati e prodotti finiti connesse ad attività produttive: Scomputo </a:t>
          </a:r>
          <a:r>
            <a:rPr lang="it-IT" sz="800" b="1" baseline="0">
              <a:solidFill>
                <a:schemeClr val="dk1"/>
              </a:solidFill>
              <a:effectLst/>
              <a:latin typeface="+mn-lt"/>
              <a:ea typeface="+mn-ea"/>
              <a:cs typeface="+mn-cs"/>
            </a:rPr>
            <a:t>U1 e U2 del 30% (0,7)</a:t>
          </a:r>
        </a:p>
        <a:p>
          <a:r>
            <a:rPr lang="it-IT" sz="800" b="1" baseline="0">
              <a:solidFill>
                <a:schemeClr val="dk1"/>
              </a:solidFill>
              <a:effectLst/>
              <a:latin typeface="+mn-lt"/>
              <a:ea typeface="+mn-ea"/>
              <a:cs typeface="+mn-cs"/>
            </a:rPr>
            <a:t>D</a:t>
          </a:r>
          <a:r>
            <a:rPr lang="it-IT" sz="800" baseline="0">
              <a:solidFill>
                <a:schemeClr val="dk1"/>
              </a:solidFill>
              <a:effectLst/>
              <a:latin typeface="+mn-lt"/>
              <a:ea typeface="+mn-ea"/>
              <a:cs typeface="+mn-cs"/>
            </a:rPr>
            <a:t> - Incentivi energetici come da REN Regolamento Energetico Allegato C1 al RUE vigente, con la precisazione che per gli edifici esistenti è possibile scomputare al massimo il 50% di U2, quindi:</a:t>
          </a:r>
        </a:p>
        <a:p>
          <a:r>
            <a:rPr lang="it-IT" sz="800" b="0" i="1" baseline="0">
              <a:solidFill>
                <a:schemeClr val="dk1"/>
              </a:solidFill>
              <a:effectLst/>
              <a:latin typeface="+mn-lt"/>
              <a:ea typeface="+mn-ea"/>
              <a:cs typeface="+mn-cs"/>
            </a:rPr>
            <a:t>- Nuovi edifici (inclusa demolizione e ricostruzione):</a:t>
          </a:r>
          <a:r>
            <a:rPr lang="it-IT" sz="800" b="0" i="0" baseline="0">
              <a:solidFill>
                <a:schemeClr val="dk1"/>
              </a:solidFill>
              <a:effectLst/>
              <a:latin typeface="+mn-lt"/>
              <a:ea typeface="+mn-ea"/>
              <a:cs typeface="+mn-cs"/>
            </a:rPr>
            <a:t> Scomputo di </a:t>
          </a:r>
          <a:r>
            <a:rPr lang="it-IT" sz="800" b="1" i="0" baseline="0">
              <a:solidFill>
                <a:schemeClr val="dk1"/>
              </a:solidFill>
              <a:effectLst/>
              <a:latin typeface="+mn-lt"/>
              <a:ea typeface="+mn-ea"/>
              <a:cs typeface="+mn-cs"/>
            </a:rPr>
            <a:t>U2 del 15% (0,85) o del 30% (0,7)</a:t>
          </a:r>
          <a:r>
            <a:rPr lang="it-IT" sz="800" b="0" i="0" baseline="0">
              <a:solidFill>
                <a:schemeClr val="dk1"/>
              </a:solidFill>
              <a:effectLst/>
              <a:latin typeface="+mn-lt"/>
              <a:ea typeface="+mn-ea"/>
              <a:cs typeface="+mn-cs"/>
            </a:rPr>
            <a:t> per requisiti prestazionali di cui all'art. 5.1 del Regolamento energetico</a:t>
          </a:r>
          <a:endParaRPr lang="it-IT" sz="800">
            <a:effectLst/>
          </a:endParaRPr>
        </a:p>
        <a:p>
          <a:pPr marL="0" marR="0" indent="0" defTabSz="914400" eaLnBrk="1" fontAlgn="auto" latinLnBrk="0" hangingPunct="1">
            <a:lnSpc>
              <a:spcPct val="100000"/>
            </a:lnSpc>
            <a:spcBef>
              <a:spcPts val="0"/>
            </a:spcBef>
            <a:spcAft>
              <a:spcPts val="0"/>
            </a:spcAft>
            <a:buClrTx/>
            <a:buSzTx/>
            <a:buFontTx/>
            <a:buNone/>
            <a:tabLst/>
            <a:defRPr/>
          </a:pPr>
          <a:r>
            <a:rPr lang="it-IT" sz="800" b="0" i="0" baseline="0">
              <a:solidFill>
                <a:schemeClr val="dk1"/>
              </a:solidFill>
              <a:effectLst/>
              <a:latin typeface="+mn-lt"/>
              <a:ea typeface="+mn-ea"/>
              <a:cs typeface="+mn-cs"/>
            </a:rPr>
            <a:t>- </a:t>
          </a:r>
          <a:r>
            <a:rPr lang="it-IT" sz="800" b="0" i="1" baseline="0">
              <a:solidFill>
                <a:schemeClr val="dk1"/>
              </a:solidFill>
              <a:effectLst/>
              <a:latin typeface="+mn-lt"/>
              <a:ea typeface="+mn-ea"/>
              <a:cs typeface="+mn-cs"/>
            </a:rPr>
            <a:t>Edifici esistenti: </a:t>
          </a:r>
          <a:r>
            <a:rPr lang="it-IT" sz="800" b="0" i="0" baseline="0">
              <a:solidFill>
                <a:schemeClr val="dk1"/>
              </a:solidFill>
              <a:effectLst/>
              <a:latin typeface="+mn-lt"/>
              <a:ea typeface="+mn-ea"/>
              <a:cs typeface="+mn-cs"/>
            </a:rPr>
            <a:t>Scomputo di </a:t>
          </a:r>
          <a:r>
            <a:rPr lang="it-IT" sz="800" b="1" i="0" baseline="0">
              <a:solidFill>
                <a:schemeClr val="dk1"/>
              </a:solidFill>
              <a:effectLst/>
              <a:latin typeface="+mn-lt"/>
              <a:ea typeface="+mn-ea"/>
              <a:cs typeface="+mn-cs"/>
            </a:rPr>
            <a:t>U2 del 50% (0,5)</a:t>
          </a:r>
          <a:r>
            <a:rPr lang="it-IT" sz="800" b="0" i="0" baseline="0">
              <a:solidFill>
                <a:schemeClr val="dk1"/>
              </a:solidFill>
              <a:effectLst/>
              <a:latin typeface="+mn-lt"/>
              <a:ea typeface="+mn-ea"/>
              <a:cs typeface="+mn-cs"/>
            </a:rPr>
            <a:t> per requisiti prestazionali di cui all'art. 5.2 del Regolamento Energetico</a:t>
          </a:r>
          <a:endParaRPr lang="it-IT" sz="800">
            <a:effectLst/>
          </a:endParaRPr>
        </a:p>
        <a:p>
          <a:endParaRPr lang="it-IT" sz="8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it-IT" sz="800" b="1" baseline="30000">
              <a:solidFill>
                <a:schemeClr val="dk1"/>
              </a:solidFill>
              <a:effectLst/>
              <a:latin typeface="+mn-lt"/>
              <a:ea typeface="+mn-ea"/>
              <a:cs typeface="+mn-cs"/>
            </a:rPr>
            <a:t>(5)</a:t>
          </a:r>
          <a:r>
            <a:rPr lang="it-IT" sz="800" b="1" baseline="0">
              <a:solidFill>
                <a:schemeClr val="dk1"/>
              </a:solidFill>
              <a:effectLst/>
              <a:latin typeface="+mn-lt"/>
              <a:ea typeface="+mn-ea"/>
              <a:cs typeface="+mn-cs"/>
            </a:rPr>
            <a:t> CME U1, CME U2</a:t>
          </a:r>
        </a:p>
        <a:p>
          <a:pPr marL="0" marR="0" indent="0" defTabSz="914400" eaLnBrk="1" fontAlgn="auto" latinLnBrk="0" hangingPunct="1">
            <a:lnSpc>
              <a:spcPct val="100000"/>
            </a:lnSpc>
            <a:spcBef>
              <a:spcPts val="0"/>
            </a:spcBef>
            <a:spcAft>
              <a:spcPts val="0"/>
            </a:spcAft>
            <a:buClrTx/>
            <a:buSzTx/>
            <a:buFontTx/>
            <a:buNone/>
            <a:tabLst/>
            <a:defRPr/>
          </a:pPr>
          <a:r>
            <a:rPr lang="it-IT" sz="800" b="0" baseline="0">
              <a:solidFill>
                <a:schemeClr val="dk1"/>
              </a:solidFill>
              <a:effectLst/>
              <a:latin typeface="+mn-lt"/>
              <a:ea typeface="+mn-ea"/>
              <a:cs typeface="+mn-cs"/>
            </a:rPr>
            <a:t>Importo da computo metrico estimativo delle opere di urbanizzazione primaria (CME U1) e secondaria (CME U2) che il soggetto attuatore realizza e cede all'amministrazione comunale.</a:t>
          </a:r>
          <a:endParaRPr lang="it-IT" sz="800" baseline="0">
            <a:solidFill>
              <a:schemeClr val="dk1"/>
            </a:solidFill>
            <a:effectLst/>
            <a:latin typeface="+mn-lt"/>
            <a:ea typeface="+mn-ea"/>
            <a:cs typeface="+mn-cs"/>
          </a:endParaRPr>
        </a:p>
      </xdr:txBody>
    </xdr:sp>
    <xdr:clientData/>
  </xdr:twoCellAnchor>
  <xdr:twoCellAnchor>
    <xdr:from>
      <xdr:col>1</xdr:col>
      <xdr:colOff>28575</xdr:colOff>
      <xdr:row>50</xdr:row>
      <xdr:rowOff>39414</xdr:rowOff>
    </xdr:from>
    <xdr:to>
      <xdr:col>16</xdr:col>
      <xdr:colOff>590550</xdr:colOff>
      <xdr:row>74</xdr:row>
      <xdr:rowOff>141514</xdr:rowOff>
    </xdr:to>
    <xdr:sp macro="" textlink="">
      <xdr:nvSpPr>
        <xdr:cNvPr id="11" name="CasellaDiTesto 10">
          <a:extLst>
            <a:ext uri="{FF2B5EF4-FFF2-40B4-BE49-F238E27FC236}">
              <a16:creationId xmlns="" xmlns:a16="http://schemas.microsoft.com/office/drawing/2014/main" id="{00000000-0008-0000-0000-00000B000000}"/>
            </a:ext>
          </a:extLst>
        </xdr:cNvPr>
        <xdr:cNvSpPr txBox="1"/>
      </xdr:nvSpPr>
      <xdr:spPr>
        <a:xfrm>
          <a:off x="180975" y="8513943"/>
          <a:ext cx="8443232" cy="40862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it-IT" sz="800" b="1">
              <a:solidFill>
                <a:schemeClr val="dk1"/>
              </a:solidFill>
              <a:effectLst/>
              <a:latin typeface="+mn-lt"/>
              <a:ea typeface="+mn-ea"/>
              <a:cs typeface="+mn-cs"/>
            </a:rPr>
            <a:t>Contributi</a:t>
          </a:r>
          <a:r>
            <a:rPr lang="it-IT" sz="800" b="1" baseline="0">
              <a:solidFill>
                <a:schemeClr val="dk1"/>
              </a:solidFill>
              <a:effectLst/>
              <a:latin typeface="+mn-lt"/>
              <a:ea typeface="+mn-ea"/>
              <a:cs typeface="+mn-cs"/>
            </a:rPr>
            <a:t> D ed S sono dovuti esclusivamente per la funzione produttiva e rurale (quest'ultima svolta da non avente titolo, no IAP).</a:t>
          </a:r>
        </a:p>
        <a:p>
          <a:pPr marL="0" marR="0" lvl="0" indent="0" algn="l" defTabSz="914400" eaLnBrk="1" fontAlgn="auto" latinLnBrk="0" hangingPunct="1">
            <a:lnSpc>
              <a:spcPct val="100000"/>
            </a:lnSpc>
            <a:spcBef>
              <a:spcPts val="0"/>
            </a:spcBef>
            <a:spcAft>
              <a:spcPts val="0"/>
            </a:spcAft>
            <a:buClrTx/>
            <a:buSzTx/>
            <a:buFontTx/>
            <a:buNone/>
            <a:tabLst/>
            <a:defRPr/>
          </a:pPr>
          <a:r>
            <a:rPr lang="it-IT" sz="800" b="1">
              <a:solidFill>
                <a:schemeClr val="dk1"/>
              </a:solidFill>
              <a:effectLst/>
              <a:latin typeface="+mn-lt"/>
              <a:ea typeface="+mn-ea"/>
              <a:cs typeface="+mn-cs"/>
            </a:rPr>
            <a:t>Se dovuto D è dovuto anche</a:t>
          </a:r>
          <a:r>
            <a:rPr lang="it-IT" sz="800" b="1" baseline="0">
              <a:solidFill>
                <a:schemeClr val="dk1"/>
              </a:solidFill>
              <a:effectLst/>
              <a:latin typeface="+mn-lt"/>
              <a:ea typeface="+mn-ea"/>
              <a:cs typeface="+mn-cs"/>
            </a:rPr>
            <a:t> S.</a:t>
          </a:r>
          <a:endParaRPr lang="it-IT" sz="800">
            <a:effectLst/>
          </a:endParaRPr>
        </a:p>
        <a:p>
          <a:pPr algn="l"/>
          <a:endParaRPr lang="it-IT" sz="800" b="1" baseline="30000">
            <a:solidFill>
              <a:schemeClr val="dk1"/>
            </a:solidFill>
            <a:effectLst/>
            <a:latin typeface="+mn-lt"/>
            <a:ea typeface="+mn-ea"/>
            <a:cs typeface="+mn-cs"/>
          </a:endParaRPr>
        </a:p>
        <a:p>
          <a:pPr algn="l"/>
          <a:r>
            <a:rPr lang="it-IT" sz="800" b="1" baseline="30000">
              <a:solidFill>
                <a:schemeClr val="dk1"/>
              </a:solidFill>
              <a:effectLst/>
              <a:latin typeface="+mn-lt"/>
              <a:ea typeface="+mn-ea"/>
              <a:cs typeface="+mn-cs"/>
            </a:rPr>
            <a:t>(1)</a:t>
          </a:r>
          <a:r>
            <a:rPr lang="it-IT" sz="800" b="1">
              <a:solidFill>
                <a:schemeClr val="dk1"/>
              </a:solidFill>
              <a:effectLst/>
              <a:latin typeface="+mn-lt"/>
              <a:ea typeface="+mn-ea"/>
              <a:cs typeface="+mn-cs"/>
            </a:rPr>
            <a:t> SL</a:t>
          </a:r>
          <a:endParaRPr lang="it-IT" sz="800" b="0">
            <a:solidFill>
              <a:schemeClr val="dk1"/>
            </a:solidFill>
            <a:effectLst/>
            <a:latin typeface="+mn-lt"/>
            <a:ea typeface="+mn-ea"/>
            <a:cs typeface="+mn-cs"/>
          </a:endParaRPr>
        </a:p>
        <a:p>
          <a:pPr algn="l"/>
          <a:r>
            <a:rPr lang="it-IT" sz="800" b="0">
              <a:solidFill>
                <a:schemeClr val="dk1"/>
              </a:solidFill>
              <a:effectLst/>
              <a:latin typeface="+mn-lt"/>
              <a:ea typeface="+mn-ea"/>
              <a:cs typeface="+mn-cs"/>
            </a:rPr>
            <a:t>Superficie Lorda (definita dalle DTU Regionali)</a:t>
          </a:r>
          <a:r>
            <a:rPr lang="it-IT" sz="800" b="0" baseline="0">
              <a:solidFill>
                <a:schemeClr val="dk1"/>
              </a:solidFill>
              <a:effectLst/>
              <a:latin typeface="+mn-lt"/>
              <a:ea typeface="+mn-ea"/>
              <a:cs typeface="+mn-cs"/>
            </a:rPr>
            <a:t> </a:t>
          </a:r>
          <a:r>
            <a:rPr lang="it-IT" sz="800" b="0">
              <a:solidFill>
                <a:schemeClr val="dk1"/>
              </a:solidFill>
              <a:effectLst/>
              <a:latin typeface="+mn-lt"/>
              <a:ea typeface="+mn-ea"/>
              <a:cs typeface="+mn-cs"/>
            </a:rPr>
            <a:t>oggetto di nuova costruzione, ampliamento o di ristrutturazione.</a:t>
          </a:r>
          <a:endParaRPr lang="it-IT" sz="800">
            <a:solidFill>
              <a:schemeClr val="dk1"/>
            </a:solidFill>
            <a:effectLst/>
            <a:latin typeface="+mn-lt"/>
            <a:ea typeface="+mn-ea"/>
            <a:cs typeface="+mn-cs"/>
          </a:endParaRPr>
        </a:p>
        <a:p>
          <a:pPr algn="l"/>
          <a:endParaRPr lang="it-IT" sz="8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it-IT" sz="800" b="1" baseline="30000">
              <a:solidFill>
                <a:schemeClr val="dk1"/>
              </a:solidFill>
              <a:effectLst/>
              <a:latin typeface="+mn-lt"/>
              <a:ea typeface="+mn-ea"/>
              <a:cs typeface="+mn-cs"/>
            </a:rPr>
            <a:t>(2)</a:t>
          </a:r>
          <a:r>
            <a:rPr lang="it-IT" sz="800" b="1">
              <a:solidFill>
                <a:schemeClr val="dk1"/>
              </a:solidFill>
              <a:effectLst/>
              <a:latin typeface="+mn-lt"/>
              <a:ea typeface="+mn-ea"/>
              <a:cs typeface="+mn-cs"/>
            </a:rPr>
            <a:t> Td, Ts</a:t>
          </a:r>
        </a:p>
        <a:p>
          <a:r>
            <a:rPr lang="it-IT" sz="800">
              <a:solidFill>
                <a:schemeClr val="dk1"/>
              </a:solidFill>
              <a:effectLst/>
              <a:latin typeface="+mn-lt"/>
              <a:ea typeface="+mn-ea"/>
              <a:cs typeface="+mn-cs"/>
            </a:rPr>
            <a:t>Tariffe base di disinquinamento D e </a:t>
          </a:r>
          <a:r>
            <a:rPr lang="it-IT" sz="800" baseline="0">
              <a:solidFill>
                <a:schemeClr val="dk1"/>
              </a:solidFill>
              <a:effectLst/>
              <a:latin typeface="+mn-lt"/>
              <a:ea typeface="+mn-ea"/>
              <a:cs typeface="+mn-cs"/>
            </a:rPr>
            <a:t>sistemazione S.</a:t>
          </a:r>
        </a:p>
        <a:p>
          <a:pPr marL="0" marR="0" indent="0" defTabSz="914400" eaLnBrk="1" fontAlgn="auto" latinLnBrk="0" hangingPunct="1">
            <a:lnSpc>
              <a:spcPct val="100000"/>
            </a:lnSpc>
            <a:spcBef>
              <a:spcPts val="0"/>
            </a:spcBef>
            <a:spcAft>
              <a:spcPts val="0"/>
            </a:spcAft>
            <a:buClrTx/>
            <a:buSzTx/>
            <a:buFontTx/>
            <a:buNone/>
            <a:tabLst/>
            <a:defRPr/>
          </a:pPr>
          <a:r>
            <a:rPr lang="it-IT" sz="800" baseline="0">
              <a:solidFill>
                <a:schemeClr val="dk1"/>
              </a:solidFill>
              <a:effectLst/>
              <a:latin typeface="+mn-lt"/>
              <a:ea typeface="+mn-ea"/>
              <a:cs typeface="+mn-cs"/>
            </a:rPr>
            <a:t>Per attività Produttive/Rurali svolte all'aperto soggette a oneri sul parametro "AI" (Area d'insediamento all'aperto) sono dovuti i Contributi D-S con le relative.</a:t>
          </a:r>
          <a:endParaRPr lang="it-IT" sz="800">
            <a:effectLst/>
          </a:endParaRPr>
        </a:p>
        <a:p>
          <a:endParaRPr lang="it-IT" sz="800">
            <a:effectLst/>
          </a:endParaRPr>
        </a:p>
        <a:p>
          <a:r>
            <a:rPr lang="it-IT" sz="800" b="1" baseline="30000">
              <a:solidFill>
                <a:schemeClr val="dk1"/>
              </a:solidFill>
              <a:effectLst/>
              <a:latin typeface="+mn-lt"/>
              <a:ea typeface="+mn-ea"/>
              <a:cs typeface="+mn-cs"/>
            </a:rPr>
            <a:t>(3) </a:t>
          </a:r>
          <a:r>
            <a:rPr lang="it-IT" sz="800" b="1" baseline="0">
              <a:solidFill>
                <a:schemeClr val="dk1"/>
              </a:solidFill>
              <a:effectLst/>
              <a:latin typeface="+mn-lt"/>
              <a:ea typeface="+mn-ea"/>
              <a:cs typeface="+mn-cs"/>
            </a:rPr>
            <a:t>Kd, Ks</a:t>
          </a:r>
          <a:endParaRPr lang="it-IT" sz="8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it-IT" sz="800">
              <a:solidFill>
                <a:schemeClr val="dk1"/>
              </a:solidFill>
              <a:effectLst/>
              <a:latin typeface="+mn-lt"/>
              <a:ea typeface="+mn-ea"/>
              <a:cs typeface="+mn-cs"/>
            </a:rPr>
            <a:t>Kd è il coefficiente di disinquinamento connesso al tipo di attività,</a:t>
          </a:r>
          <a:r>
            <a:rPr lang="it-IT" sz="800" baseline="0">
              <a:solidFill>
                <a:schemeClr val="dk1"/>
              </a:solidFill>
              <a:effectLst/>
              <a:latin typeface="+mn-lt"/>
              <a:ea typeface="+mn-ea"/>
              <a:cs typeface="+mn-cs"/>
            </a:rPr>
            <a:t> che assume i seguenti valori:</a:t>
          </a:r>
        </a:p>
        <a:p>
          <a:pPr marL="0" marR="0" indent="0" defTabSz="914400" eaLnBrk="1" fontAlgn="auto" latinLnBrk="0" hangingPunct="1">
            <a:lnSpc>
              <a:spcPct val="100000"/>
            </a:lnSpc>
            <a:spcBef>
              <a:spcPts val="0"/>
            </a:spcBef>
            <a:spcAft>
              <a:spcPts val="0"/>
            </a:spcAft>
            <a:buClrTx/>
            <a:buSzTx/>
            <a:buFontTx/>
            <a:buNone/>
            <a:tabLst/>
            <a:defRPr/>
          </a:pPr>
          <a:r>
            <a:rPr lang="it-IT" sz="800" b="1" baseline="0">
              <a:solidFill>
                <a:schemeClr val="dk1"/>
              </a:solidFill>
              <a:effectLst/>
              <a:latin typeface="+mn-lt"/>
              <a:ea typeface="+mn-ea"/>
              <a:cs typeface="+mn-cs"/>
            </a:rPr>
            <a:t>Kd = 1,5</a:t>
          </a:r>
          <a:r>
            <a:rPr lang="it-IT" sz="800" baseline="0">
              <a:solidFill>
                <a:schemeClr val="dk1"/>
              </a:solidFill>
              <a:effectLst/>
              <a:latin typeface="+mn-lt"/>
              <a:ea typeface="+mn-ea"/>
              <a:cs typeface="+mn-cs"/>
            </a:rPr>
            <a:t> per le attività industriali comprese nell'elenco di cui alla Parte I, lettera c, del D.M. 5 settembre 1994 "Elenco industrie insalubri di cui all'art. 126 del Testo Unico delle Leggi Sanitarie"</a:t>
          </a:r>
        </a:p>
        <a:p>
          <a:pPr marL="0" marR="0" indent="0" defTabSz="914400" eaLnBrk="1" fontAlgn="auto" latinLnBrk="0" hangingPunct="1">
            <a:lnSpc>
              <a:spcPct val="100000"/>
            </a:lnSpc>
            <a:spcBef>
              <a:spcPts val="0"/>
            </a:spcBef>
            <a:spcAft>
              <a:spcPts val="0"/>
            </a:spcAft>
            <a:buClrTx/>
            <a:buSzTx/>
            <a:buFontTx/>
            <a:buNone/>
            <a:tabLst/>
            <a:defRPr/>
          </a:pPr>
          <a:r>
            <a:rPr lang="it-IT" sz="800" b="1" baseline="0">
              <a:solidFill>
                <a:schemeClr val="dk1"/>
              </a:solidFill>
              <a:effectLst/>
              <a:latin typeface="+mn-lt"/>
              <a:ea typeface="+mn-ea"/>
              <a:cs typeface="+mn-cs"/>
            </a:rPr>
            <a:t>Kd = 1,0</a:t>
          </a:r>
          <a:r>
            <a:rPr lang="it-IT" sz="800" baseline="0">
              <a:solidFill>
                <a:schemeClr val="dk1"/>
              </a:solidFill>
              <a:effectLst/>
              <a:latin typeface="+mn-lt"/>
              <a:ea typeface="+mn-ea"/>
              <a:cs typeface="+mn-cs"/>
            </a:rPr>
            <a:t> per tutte le altre attività</a:t>
          </a:r>
        </a:p>
        <a:p>
          <a:pPr marL="0" marR="0" indent="0" defTabSz="914400" eaLnBrk="1" fontAlgn="auto" latinLnBrk="0" hangingPunct="1">
            <a:lnSpc>
              <a:spcPct val="100000"/>
            </a:lnSpc>
            <a:spcBef>
              <a:spcPts val="0"/>
            </a:spcBef>
            <a:spcAft>
              <a:spcPts val="0"/>
            </a:spcAft>
            <a:buClrTx/>
            <a:buSzTx/>
            <a:buFontTx/>
            <a:buNone/>
            <a:tabLst/>
            <a:defRPr/>
          </a:pPr>
          <a:endParaRPr lang="it-IT" sz="8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it-IT" sz="800" baseline="0">
              <a:solidFill>
                <a:schemeClr val="dk1"/>
              </a:solidFill>
              <a:effectLst/>
              <a:latin typeface="+mn-lt"/>
              <a:ea typeface="+mn-ea"/>
              <a:cs typeface="+mn-cs"/>
            </a:rPr>
            <a:t>Ks è il coefficiente di impatto connesso al tipo di intervento, che assume i seguenti valori:</a:t>
          </a:r>
        </a:p>
        <a:p>
          <a:pPr marL="0" marR="0" indent="0" defTabSz="914400" eaLnBrk="1" fontAlgn="auto" latinLnBrk="0" hangingPunct="1">
            <a:lnSpc>
              <a:spcPct val="100000"/>
            </a:lnSpc>
            <a:spcBef>
              <a:spcPts val="0"/>
            </a:spcBef>
            <a:spcAft>
              <a:spcPts val="0"/>
            </a:spcAft>
            <a:buClrTx/>
            <a:buSzTx/>
            <a:buFontTx/>
            <a:buNone/>
            <a:tabLst/>
            <a:defRPr/>
          </a:pPr>
          <a:r>
            <a:rPr lang="it-IT" sz="800" b="1" baseline="0">
              <a:solidFill>
                <a:schemeClr val="dk1"/>
              </a:solidFill>
              <a:effectLst/>
              <a:latin typeface="+mn-lt"/>
              <a:ea typeface="+mn-ea"/>
              <a:cs typeface="+mn-cs"/>
            </a:rPr>
            <a:t>Ks = 1,5</a:t>
          </a:r>
          <a:r>
            <a:rPr lang="it-IT" sz="800" baseline="0">
              <a:solidFill>
                <a:schemeClr val="dk1"/>
              </a:solidFill>
              <a:effectLst/>
              <a:latin typeface="+mn-lt"/>
              <a:ea typeface="+mn-ea"/>
              <a:cs typeface="+mn-cs"/>
            </a:rPr>
            <a:t> per tutti gli interventi che prevedono un incremento delle superfici impermeabilizzate del suolo rispetto allo stato di fatto o modifiche planovolumetriche del terreno</a:t>
          </a:r>
        </a:p>
        <a:p>
          <a:pPr marL="0" marR="0" indent="0" defTabSz="914400" eaLnBrk="1" fontAlgn="auto" latinLnBrk="0" hangingPunct="1">
            <a:lnSpc>
              <a:spcPct val="100000"/>
            </a:lnSpc>
            <a:spcBef>
              <a:spcPts val="0"/>
            </a:spcBef>
            <a:spcAft>
              <a:spcPts val="0"/>
            </a:spcAft>
            <a:buClrTx/>
            <a:buSzTx/>
            <a:buFontTx/>
            <a:buNone/>
            <a:tabLst/>
            <a:defRPr/>
          </a:pPr>
          <a:r>
            <a:rPr lang="it-IT" sz="800" b="1" baseline="0">
              <a:solidFill>
                <a:schemeClr val="dk1"/>
              </a:solidFill>
              <a:effectLst/>
              <a:latin typeface="+mn-lt"/>
              <a:ea typeface="+mn-ea"/>
              <a:cs typeface="+mn-cs"/>
            </a:rPr>
            <a:t>Ks = 0,5</a:t>
          </a:r>
          <a:r>
            <a:rPr lang="it-IT" sz="800" baseline="0">
              <a:solidFill>
                <a:schemeClr val="dk1"/>
              </a:solidFill>
              <a:effectLst/>
              <a:latin typeface="+mn-lt"/>
              <a:ea typeface="+mn-ea"/>
              <a:cs typeface="+mn-cs"/>
            </a:rPr>
            <a:t> per gli interventi che prevedono quote di desigillazione e riduzione della superficie impermeabile del suolo rispetto allo stato di fatto superiore al 20% della Superficie Fondiaria SF.</a:t>
          </a:r>
        </a:p>
        <a:p>
          <a:pPr marL="0" marR="0" indent="0" defTabSz="914400" eaLnBrk="1" fontAlgn="auto" latinLnBrk="0" hangingPunct="1">
            <a:lnSpc>
              <a:spcPct val="100000"/>
            </a:lnSpc>
            <a:spcBef>
              <a:spcPts val="0"/>
            </a:spcBef>
            <a:spcAft>
              <a:spcPts val="0"/>
            </a:spcAft>
            <a:buClrTx/>
            <a:buSzTx/>
            <a:buFontTx/>
            <a:buNone/>
            <a:tabLst/>
            <a:defRPr/>
          </a:pPr>
          <a:r>
            <a:rPr lang="it-IT" sz="800" b="1" baseline="0">
              <a:solidFill>
                <a:schemeClr val="dk1"/>
              </a:solidFill>
              <a:effectLst/>
              <a:latin typeface="+mn-lt"/>
              <a:ea typeface="+mn-ea"/>
              <a:cs typeface="+mn-cs"/>
            </a:rPr>
            <a:t>Ks = 1</a:t>
          </a:r>
          <a:r>
            <a:rPr lang="it-IT" sz="800" baseline="0">
              <a:solidFill>
                <a:schemeClr val="dk1"/>
              </a:solidFill>
              <a:effectLst/>
              <a:latin typeface="+mn-lt"/>
              <a:ea typeface="+mn-ea"/>
              <a:cs typeface="+mn-cs"/>
            </a:rPr>
            <a:t> nei restanti casi</a:t>
          </a:r>
        </a:p>
        <a:p>
          <a:endParaRPr lang="it-IT" sz="800" b="1">
            <a:solidFill>
              <a:schemeClr val="dk1"/>
            </a:solidFill>
            <a:effectLst/>
            <a:latin typeface="+mn-lt"/>
            <a:ea typeface="+mn-ea"/>
            <a:cs typeface="+mn-cs"/>
          </a:endParaRPr>
        </a:p>
        <a:p>
          <a:r>
            <a:rPr lang="it-IT" sz="800" b="1" baseline="30000">
              <a:solidFill>
                <a:schemeClr val="dk1"/>
              </a:solidFill>
              <a:effectLst/>
              <a:latin typeface="+mn-lt"/>
              <a:ea typeface="+mn-ea"/>
              <a:cs typeface="+mn-cs"/>
            </a:rPr>
            <a:t>(4) </a:t>
          </a:r>
          <a:r>
            <a:rPr lang="it-IT" sz="800" b="1">
              <a:solidFill>
                <a:schemeClr val="dk1"/>
              </a:solidFill>
              <a:effectLst/>
              <a:latin typeface="+mn-lt"/>
              <a:ea typeface="+mn-ea"/>
              <a:cs typeface="+mn-cs"/>
            </a:rPr>
            <a:t>%F</a:t>
          </a:r>
        </a:p>
        <a:p>
          <a:pPr marL="0" marR="0" indent="0" defTabSz="914400" eaLnBrk="1" fontAlgn="auto" latinLnBrk="0" hangingPunct="1">
            <a:lnSpc>
              <a:spcPct val="100000"/>
            </a:lnSpc>
            <a:spcBef>
              <a:spcPts val="0"/>
            </a:spcBef>
            <a:spcAft>
              <a:spcPts val="0"/>
            </a:spcAft>
            <a:buClrTx/>
            <a:buSzTx/>
            <a:buFontTx/>
            <a:buNone/>
            <a:tabLst/>
            <a:defRPr/>
          </a:pPr>
          <a:r>
            <a:rPr lang="it-IT" sz="800" b="1">
              <a:solidFill>
                <a:schemeClr val="dk1"/>
              </a:solidFill>
              <a:effectLst/>
              <a:latin typeface="+mn-lt"/>
              <a:ea typeface="+mn-ea"/>
              <a:cs typeface="+mn-cs"/>
            </a:rPr>
            <a:t>Scomputo fisso del 35% </a:t>
          </a:r>
          <a:r>
            <a:rPr lang="it-IT" sz="800">
              <a:solidFill>
                <a:schemeClr val="dk1"/>
              </a:solidFill>
              <a:effectLst/>
              <a:latin typeface="+mn-lt"/>
              <a:ea typeface="+mn-ea"/>
              <a:cs typeface="+mn-cs"/>
            </a:rPr>
            <a:t>previsto </a:t>
          </a:r>
          <a:r>
            <a:rPr lang="it-IT" sz="800" b="1">
              <a:solidFill>
                <a:schemeClr val="dk1"/>
              </a:solidFill>
              <a:effectLst/>
              <a:latin typeface="+mn-lt"/>
              <a:ea typeface="+mn-ea"/>
              <a:cs typeface="+mn-cs"/>
            </a:rPr>
            <a:t>solo per interventi di ristrutturazione urbanistica ed edilizia, addensamento o sostituzione urbana, e per interventi di recupero o riuso di immobili dismessi o in via di dismissione da eseguirsi su edifici localizzati all'interno del Territorio Urbanizzato T.U.</a:t>
          </a:r>
          <a:r>
            <a:rPr lang="it-IT" sz="800">
              <a:solidFill>
                <a:schemeClr val="dk1"/>
              </a:solidFill>
              <a:effectLst/>
              <a:latin typeface="+mn-lt"/>
              <a:ea typeface="+mn-ea"/>
              <a:cs typeface="+mn-cs"/>
            </a:rPr>
            <a:t>  consultabile alla </a:t>
          </a:r>
          <a:r>
            <a:rPr lang="it-IT" sz="800" b="1">
              <a:solidFill>
                <a:schemeClr val="dk1"/>
              </a:solidFill>
              <a:effectLst/>
              <a:latin typeface="+mn-lt"/>
              <a:ea typeface="+mn-ea"/>
              <a:cs typeface="+mn-cs"/>
            </a:rPr>
            <a:t>Tav. CTP 3 </a:t>
          </a:r>
          <a:r>
            <a:rPr lang="it-IT" sz="800" b="1" i="1">
              <a:solidFill>
                <a:schemeClr val="dk1"/>
              </a:solidFill>
              <a:effectLst/>
              <a:latin typeface="+mn-lt"/>
              <a:ea typeface="+mn-ea"/>
              <a:cs typeface="+mn-cs"/>
            </a:rPr>
            <a:t>"Territorio urbanizzato, urbanizzabile e rurale" </a:t>
          </a:r>
          <a:r>
            <a:rPr lang="it-IT" sz="800" b="0">
              <a:solidFill>
                <a:schemeClr val="dk1"/>
              </a:solidFill>
              <a:effectLst/>
              <a:latin typeface="+mn-lt"/>
              <a:ea typeface="+mn-ea"/>
              <a:cs typeface="+mn-cs"/>
            </a:rPr>
            <a:t>del</a:t>
          </a:r>
          <a:r>
            <a:rPr lang="it-IT" sz="800" b="1">
              <a:solidFill>
                <a:schemeClr val="dk1"/>
              </a:solidFill>
              <a:effectLst/>
              <a:latin typeface="+mn-lt"/>
              <a:ea typeface="+mn-ea"/>
              <a:cs typeface="+mn-cs"/>
            </a:rPr>
            <a:t> PSC 2030 </a:t>
          </a:r>
          <a:r>
            <a:rPr lang="it-IT" sz="800">
              <a:solidFill>
                <a:schemeClr val="dk1"/>
              </a:solidFill>
              <a:effectLst/>
              <a:latin typeface="+mn-lt"/>
              <a:ea typeface="+mn-ea"/>
              <a:cs typeface="+mn-cs"/>
            </a:rPr>
            <a:t>(Territorio urbanizzato: aree di colore rosso) o su </a:t>
          </a:r>
          <a:r>
            <a:rPr lang="it-IT" sz="800" b="1">
              <a:solidFill>
                <a:schemeClr val="dk1"/>
              </a:solidFill>
              <a:effectLst/>
              <a:latin typeface="+mn-lt"/>
              <a:ea typeface="+mn-ea"/>
              <a:cs typeface="+mn-cs"/>
            </a:rPr>
            <a:t>RUE Cartografico Interattivo</a:t>
          </a:r>
          <a:r>
            <a:rPr lang="it-IT" sz="800">
              <a:solidFill>
                <a:schemeClr val="dk1"/>
              </a:solidFill>
              <a:effectLst/>
              <a:latin typeface="+mn-lt"/>
              <a:ea typeface="+mn-ea"/>
              <a:cs typeface="+mn-cs"/>
            </a:rPr>
            <a:t>. </a:t>
          </a:r>
          <a:r>
            <a:rPr lang="it-IT" sz="800" b="0">
              <a:solidFill>
                <a:schemeClr val="dk1"/>
              </a:solidFill>
              <a:effectLst/>
              <a:latin typeface="+mn-lt"/>
              <a:ea typeface="+mn-ea"/>
              <a:cs typeface="+mn-cs"/>
            </a:rPr>
            <a:t>La riduzione </a:t>
          </a:r>
          <a:r>
            <a:rPr lang="it-IT" sz="800" b="1">
              <a:solidFill>
                <a:schemeClr val="dk1"/>
              </a:solidFill>
              <a:effectLst/>
              <a:latin typeface="+mn-lt"/>
              <a:ea typeface="+mn-ea"/>
              <a:cs typeface="+mn-cs"/>
            </a:rPr>
            <a:t>non si applica</a:t>
          </a:r>
          <a:r>
            <a:rPr lang="it-IT" sz="800" b="0">
              <a:solidFill>
                <a:schemeClr val="dk1"/>
              </a:solidFill>
              <a:effectLst/>
              <a:latin typeface="+mn-lt"/>
              <a:ea typeface="+mn-ea"/>
              <a:cs typeface="+mn-cs"/>
            </a:rPr>
            <a:t> pertanto </a:t>
          </a:r>
          <a:r>
            <a:rPr lang="it-IT" sz="800" b="1">
              <a:solidFill>
                <a:schemeClr val="dk1"/>
              </a:solidFill>
              <a:effectLst/>
              <a:latin typeface="+mn-lt"/>
              <a:ea typeface="+mn-ea"/>
              <a:cs typeface="+mn-cs"/>
            </a:rPr>
            <a:t>agli interventi di nuova costruzione realizzabili su lotti liberi</a:t>
          </a:r>
          <a:r>
            <a:rPr lang="it-IT" sz="800" b="0">
              <a:solidFill>
                <a:schemeClr val="dk1"/>
              </a:solidFill>
              <a:effectLst/>
              <a:latin typeface="+mn-lt"/>
              <a:ea typeface="+mn-ea"/>
              <a:cs typeface="+mn-cs"/>
            </a:rPr>
            <a:t> anche se interni al T.U.</a:t>
          </a:r>
        </a:p>
        <a:p>
          <a:endParaRPr lang="it-IT" sz="8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it-IT" sz="800" b="1" baseline="30000">
              <a:solidFill>
                <a:schemeClr val="dk1"/>
              </a:solidFill>
              <a:effectLst/>
              <a:latin typeface="+mn-lt"/>
              <a:ea typeface="+mn-ea"/>
              <a:cs typeface="+mn-cs"/>
            </a:rPr>
            <a:t>(5)</a:t>
          </a:r>
          <a:r>
            <a:rPr lang="it-IT" sz="800" b="1" baseline="0">
              <a:solidFill>
                <a:schemeClr val="dk1"/>
              </a:solidFill>
              <a:effectLst/>
              <a:latin typeface="+mn-lt"/>
              <a:ea typeface="+mn-ea"/>
              <a:cs typeface="+mn-cs"/>
            </a:rPr>
            <a:t> CME D, CME S</a:t>
          </a:r>
        </a:p>
        <a:p>
          <a:pPr marL="0" marR="0" indent="0" defTabSz="914400" eaLnBrk="1" fontAlgn="auto" latinLnBrk="0" hangingPunct="1">
            <a:lnSpc>
              <a:spcPct val="100000"/>
            </a:lnSpc>
            <a:spcBef>
              <a:spcPts val="0"/>
            </a:spcBef>
            <a:spcAft>
              <a:spcPts val="0"/>
            </a:spcAft>
            <a:buClrTx/>
            <a:buSzTx/>
            <a:buFontTx/>
            <a:buNone/>
            <a:tabLst/>
            <a:defRPr/>
          </a:pPr>
          <a:r>
            <a:rPr lang="it-IT" sz="800" b="0" baseline="0">
              <a:solidFill>
                <a:schemeClr val="dk1"/>
              </a:solidFill>
              <a:effectLst/>
              <a:latin typeface="+mn-lt"/>
              <a:ea typeface="+mn-ea"/>
              <a:cs typeface="+mn-cs"/>
            </a:rPr>
            <a:t>Importo da computo metrico estimativo delle opere di disinquinamento (CME D) e sistemazione (CME S) che il soggetto attuatore realizza.</a:t>
          </a:r>
          <a:endParaRPr lang="it-IT" sz="800" baseline="0">
            <a:solidFill>
              <a:schemeClr val="dk1"/>
            </a:solidFill>
            <a:effectLst/>
            <a:latin typeface="+mn-lt"/>
            <a:ea typeface="+mn-ea"/>
            <a:cs typeface="+mn-cs"/>
          </a:endParaRPr>
        </a:p>
      </xdr:txBody>
    </xdr:sp>
    <xdr:clientData/>
  </xdr:twoCellAnchor>
  <xdr:twoCellAnchor>
    <xdr:from>
      <xdr:col>1</xdr:col>
      <xdr:colOff>47625</xdr:colOff>
      <xdr:row>90</xdr:row>
      <xdr:rowOff>118241</xdr:rowOff>
    </xdr:from>
    <xdr:to>
      <xdr:col>16</xdr:col>
      <xdr:colOff>561975</xdr:colOff>
      <xdr:row>111</xdr:row>
      <xdr:rowOff>123826</xdr:rowOff>
    </xdr:to>
    <xdr:sp macro="" textlink="">
      <xdr:nvSpPr>
        <xdr:cNvPr id="14" name="CasellaDiTesto 13">
          <a:extLst>
            <a:ext uri="{FF2B5EF4-FFF2-40B4-BE49-F238E27FC236}">
              <a16:creationId xmlns="" xmlns:a16="http://schemas.microsoft.com/office/drawing/2014/main" id="{00000000-0008-0000-0000-00000E000000}"/>
            </a:ext>
          </a:extLst>
        </xdr:cNvPr>
        <xdr:cNvSpPr txBox="1"/>
      </xdr:nvSpPr>
      <xdr:spPr>
        <a:xfrm>
          <a:off x="198711" y="15745810"/>
          <a:ext cx="8377402" cy="35528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it-IT" sz="800" b="0" u="none" baseline="0">
              <a:solidFill>
                <a:schemeClr val="dk1"/>
              </a:solidFill>
              <a:effectLst/>
              <a:latin typeface="+mn-lt"/>
              <a:ea typeface="+mn-ea"/>
              <a:cs typeface="+mn-cs"/>
            </a:rPr>
            <a:t>L'unità di superficie per la determinazione del Costo di Costruzione (QCC) è la </a:t>
          </a:r>
          <a:r>
            <a:rPr lang="it-IT" sz="800" b="1" u="none" baseline="0">
              <a:solidFill>
                <a:schemeClr val="dk1"/>
              </a:solidFill>
              <a:effectLst/>
              <a:latin typeface="+mn-lt"/>
              <a:ea typeface="+mn-ea"/>
              <a:cs typeface="+mn-cs"/>
            </a:rPr>
            <a:t>Superficie Complessiva (SC=SU+0,6xSA)</a:t>
          </a:r>
          <a:r>
            <a:rPr lang="it-IT" sz="800" b="0" u="none" baseline="0">
              <a:solidFill>
                <a:schemeClr val="dk1"/>
              </a:solidFill>
              <a:effectLst/>
              <a:latin typeface="+mn-lt"/>
              <a:ea typeface="+mn-ea"/>
              <a:cs typeface="+mn-cs"/>
            </a:rPr>
            <a:t> di cui alle </a:t>
          </a:r>
          <a:r>
            <a:rPr lang="it-IT" sz="800" b="1" u="none" baseline="0">
              <a:solidFill>
                <a:schemeClr val="dk1"/>
              </a:solidFill>
              <a:effectLst/>
              <a:latin typeface="+mn-lt"/>
              <a:ea typeface="+mn-ea"/>
              <a:cs typeface="+mn-cs"/>
            </a:rPr>
            <a:t>DTU "definizioni tecniche uniformi" </a:t>
          </a:r>
          <a:r>
            <a:rPr lang="it-IT" sz="800" b="0" u="none" baseline="0">
              <a:solidFill>
                <a:schemeClr val="dk1"/>
              </a:solidFill>
              <a:effectLst/>
              <a:latin typeface="+mn-lt"/>
              <a:ea typeface="+mn-ea"/>
              <a:cs typeface="+mn-cs"/>
            </a:rPr>
            <a:t>allegate alla DGR 922/2017.</a:t>
          </a:r>
        </a:p>
        <a:p>
          <a:pPr algn="l"/>
          <a:r>
            <a:rPr lang="it-IT" sz="800" b="0" u="none" baseline="0">
              <a:solidFill>
                <a:schemeClr val="dk1"/>
              </a:solidFill>
              <a:effectLst/>
              <a:latin typeface="+mn-lt"/>
              <a:ea typeface="+mn-ea"/>
              <a:cs typeface="+mn-cs"/>
            </a:rPr>
            <a:t>Il </a:t>
          </a:r>
          <a:r>
            <a:rPr lang="it-IT" sz="800" b="1" u="none" baseline="0">
              <a:solidFill>
                <a:schemeClr val="dk1"/>
              </a:solidFill>
              <a:effectLst/>
              <a:latin typeface="+mn-lt"/>
              <a:ea typeface="+mn-ea"/>
              <a:cs typeface="+mn-cs"/>
            </a:rPr>
            <a:t>costo convenzionale A </a:t>
          </a:r>
          <a:r>
            <a:rPr lang="it-IT" sz="800" b="0" u="none" baseline="0">
              <a:solidFill>
                <a:schemeClr val="dk1"/>
              </a:solidFill>
              <a:effectLst/>
              <a:latin typeface="+mn-lt"/>
              <a:ea typeface="+mn-ea"/>
              <a:cs typeface="+mn-cs"/>
            </a:rPr>
            <a:t>deve essere determinato a partire dai </a:t>
          </a:r>
          <a:r>
            <a:rPr lang="it-IT" sz="800" b="1" u="none" baseline="0">
              <a:solidFill>
                <a:schemeClr val="dk1"/>
              </a:solidFill>
              <a:effectLst/>
              <a:latin typeface="+mn-lt"/>
              <a:ea typeface="+mn-ea"/>
              <a:cs typeface="+mn-cs"/>
            </a:rPr>
            <a:t>Valori OMI</a:t>
          </a:r>
          <a:r>
            <a:rPr lang="it-IT" sz="800" b="0" u="none" baseline="0">
              <a:solidFill>
                <a:schemeClr val="dk1"/>
              </a:solidFill>
              <a:effectLst/>
              <a:latin typeface="+mn-lt"/>
              <a:ea typeface="+mn-ea"/>
              <a:cs typeface="+mn-cs"/>
            </a:rPr>
            <a:t> disponibili sul sito dell'</a:t>
          </a:r>
          <a:r>
            <a:rPr lang="it-IT" sz="800" b="1" u="none" baseline="0">
              <a:solidFill>
                <a:schemeClr val="dk1"/>
              </a:solidFill>
              <a:effectLst/>
              <a:latin typeface="+mn-lt"/>
              <a:ea typeface="+mn-ea"/>
              <a:cs typeface="+mn-cs"/>
            </a:rPr>
            <a:t>Agenzia delle Entrate</a:t>
          </a:r>
          <a:r>
            <a:rPr lang="it-IT" sz="800" b="0" u="none" baseline="0">
              <a:solidFill>
                <a:schemeClr val="dk1"/>
              </a:solidFill>
              <a:effectLst/>
              <a:latin typeface="+mn-lt"/>
              <a:ea typeface="+mn-ea"/>
              <a:cs typeface="+mn-cs"/>
            </a:rPr>
            <a:t>, con l'ausilio della piattaforma telematica </a:t>
          </a:r>
          <a:r>
            <a:rPr lang="it-IT" sz="800" b="1" u="none" baseline="0">
              <a:solidFill>
                <a:schemeClr val="dk1"/>
              </a:solidFill>
              <a:effectLst/>
              <a:latin typeface="+mn-lt"/>
              <a:ea typeface="+mn-ea"/>
              <a:cs typeface="+mn-cs"/>
            </a:rPr>
            <a:t>"Geopoi"</a:t>
          </a:r>
          <a:r>
            <a:rPr lang="it-IT" sz="800" b="0" u="none" baseline="0">
              <a:solidFill>
                <a:schemeClr val="dk1"/>
              </a:solidFill>
              <a:effectLst/>
              <a:latin typeface="+mn-lt"/>
              <a:ea typeface="+mn-ea"/>
              <a:cs typeface="+mn-cs"/>
            </a:rPr>
            <a:t>.</a:t>
          </a:r>
        </a:p>
        <a:p>
          <a:pPr algn="l"/>
          <a:endParaRPr lang="it-IT" sz="800" b="0" u="none" baseline="0">
            <a:solidFill>
              <a:schemeClr val="dk1"/>
            </a:solidFill>
            <a:effectLst/>
            <a:latin typeface="+mn-lt"/>
            <a:ea typeface="+mn-ea"/>
            <a:cs typeface="+mn-cs"/>
          </a:endParaRPr>
        </a:p>
        <a:p>
          <a:r>
            <a:rPr lang="it-IT" sz="800" b="1" u="sng" baseline="0">
              <a:solidFill>
                <a:schemeClr val="dk1"/>
              </a:solidFill>
              <a:effectLst/>
              <a:latin typeface="+mn-lt"/>
              <a:ea typeface="+mn-ea"/>
              <a:cs typeface="+mn-cs"/>
            </a:rPr>
            <a:t>FUNZIONE DI PROGETTO RESIDENZIALE</a:t>
          </a:r>
          <a:endParaRPr lang="it-IT" sz="800">
            <a:effectLst/>
          </a:endParaRPr>
        </a:p>
        <a:p>
          <a:r>
            <a:rPr lang="it-IT" sz="800" b="1" baseline="0">
              <a:solidFill>
                <a:schemeClr val="dk1"/>
              </a:solidFill>
              <a:effectLst/>
              <a:latin typeface="+mn-lt"/>
              <a:ea typeface="+mn-ea"/>
              <a:cs typeface="+mn-cs"/>
            </a:rPr>
            <a:t>QCC(A)</a:t>
          </a:r>
          <a:r>
            <a:rPr lang="it-IT" sz="800" baseline="0">
              <a:solidFill>
                <a:schemeClr val="dk1"/>
              </a:solidFill>
              <a:effectLst/>
              <a:latin typeface="+mn-lt"/>
              <a:ea typeface="+mn-ea"/>
              <a:cs typeface="+mn-cs"/>
            </a:rPr>
            <a:t> = Costo di costruzione per interventi di </a:t>
          </a:r>
          <a:r>
            <a:rPr lang="it-IT" sz="800" b="1" baseline="0">
              <a:solidFill>
                <a:schemeClr val="dk1"/>
              </a:solidFill>
              <a:effectLst/>
              <a:latin typeface="+mn-lt"/>
              <a:ea typeface="+mn-ea"/>
              <a:cs typeface="+mn-cs"/>
            </a:rPr>
            <a:t>nuova costruzione (inclusa la ristrutturazione edilizia da attuarsi con demolizione e ricostruzione)</a:t>
          </a:r>
          <a:endParaRPr lang="it-IT" sz="800">
            <a:effectLst/>
          </a:endParaRPr>
        </a:p>
        <a:p>
          <a:r>
            <a:rPr lang="it-IT" sz="800" b="1" baseline="0">
              <a:solidFill>
                <a:schemeClr val="dk1"/>
              </a:solidFill>
              <a:effectLst/>
              <a:latin typeface="+mn-lt"/>
              <a:ea typeface="+mn-ea"/>
              <a:cs typeface="+mn-cs"/>
            </a:rPr>
            <a:t>QCC(B) </a:t>
          </a:r>
          <a:r>
            <a:rPr lang="it-IT" sz="800" b="0" baseline="0">
              <a:solidFill>
                <a:schemeClr val="dk1"/>
              </a:solidFill>
              <a:effectLst/>
              <a:latin typeface="+mn-lt"/>
              <a:ea typeface="+mn-ea"/>
              <a:cs typeface="+mn-cs"/>
            </a:rPr>
            <a:t>= Costo di costruzione per interventi su </a:t>
          </a:r>
          <a:r>
            <a:rPr lang="it-IT" sz="800" b="1" baseline="0">
              <a:solidFill>
                <a:schemeClr val="dk1"/>
              </a:solidFill>
              <a:effectLst/>
              <a:latin typeface="+mn-lt"/>
              <a:ea typeface="+mn-ea"/>
              <a:cs typeface="+mn-cs"/>
            </a:rPr>
            <a:t>edifici esistenti </a:t>
          </a:r>
          <a:endParaRPr lang="it-IT" sz="800">
            <a:effectLst/>
          </a:endParaRPr>
        </a:p>
        <a:p>
          <a:r>
            <a:rPr lang="it-IT" sz="800" b="1" baseline="0">
              <a:solidFill>
                <a:schemeClr val="dk1"/>
              </a:solidFill>
              <a:effectLst/>
              <a:latin typeface="+mn-lt"/>
              <a:ea typeface="+mn-ea"/>
              <a:cs typeface="+mn-cs"/>
            </a:rPr>
            <a:t>QCC(A.bis) </a:t>
          </a:r>
          <a:r>
            <a:rPr lang="it-IT" sz="800" b="0" baseline="0">
              <a:solidFill>
                <a:schemeClr val="dk1"/>
              </a:solidFill>
              <a:effectLst/>
              <a:latin typeface="+mn-lt"/>
              <a:ea typeface="+mn-ea"/>
              <a:cs typeface="+mn-cs"/>
            </a:rPr>
            <a:t>= Costo di costruzione per interventi di </a:t>
          </a:r>
          <a:r>
            <a:rPr lang="it-IT" sz="800" b="1" baseline="0">
              <a:solidFill>
                <a:schemeClr val="dk1"/>
              </a:solidFill>
              <a:effectLst/>
              <a:latin typeface="+mn-lt"/>
              <a:ea typeface="+mn-ea"/>
              <a:cs typeface="+mn-cs"/>
            </a:rPr>
            <a:t>cambio d'uso senza opere con aumento di carico urbanistico</a:t>
          </a:r>
          <a:r>
            <a:rPr lang="it-IT" sz="800" b="0" baseline="0">
              <a:solidFill>
                <a:schemeClr val="dk1"/>
              </a:solidFill>
              <a:effectLst/>
              <a:latin typeface="+mn-lt"/>
              <a:ea typeface="+mn-ea"/>
              <a:cs typeface="+mn-cs"/>
            </a:rPr>
            <a:t> verso la funzione residenziale</a:t>
          </a:r>
        </a:p>
        <a:p>
          <a:endParaRPr lang="it-IT" sz="800">
            <a:effectLst/>
          </a:endParaRPr>
        </a:p>
        <a:p>
          <a:r>
            <a:rPr lang="it-IT" sz="800" b="1" u="sng" baseline="0">
              <a:solidFill>
                <a:schemeClr val="dk1"/>
              </a:solidFill>
              <a:effectLst/>
              <a:latin typeface="+mn-lt"/>
              <a:ea typeface="+mn-ea"/>
              <a:cs typeface="+mn-cs"/>
            </a:rPr>
            <a:t>FUNZIONE DI PROGETTO NON RESIDENZIALE (escluso produttivo e rurale)</a:t>
          </a:r>
          <a:endParaRPr lang="it-IT" sz="800">
            <a:effectLst/>
          </a:endParaRPr>
        </a:p>
        <a:p>
          <a:r>
            <a:rPr lang="it-IT" sz="800" b="1" baseline="0">
              <a:solidFill>
                <a:schemeClr val="dk1"/>
              </a:solidFill>
              <a:effectLst/>
              <a:latin typeface="+mn-lt"/>
              <a:ea typeface="+mn-ea"/>
              <a:cs typeface="+mn-cs"/>
            </a:rPr>
            <a:t>QCC(C) = </a:t>
          </a:r>
          <a:r>
            <a:rPr lang="it-IT" sz="800" b="0" baseline="0">
              <a:solidFill>
                <a:schemeClr val="dk1"/>
              </a:solidFill>
              <a:effectLst/>
              <a:latin typeface="+mn-lt"/>
              <a:ea typeface="+mn-ea"/>
              <a:cs typeface="+mn-cs"/>
            </a:rPr>
            <a:t>Costo di costruzione per interventi di </a:t>
          </a:r>
          <a:r>
            <a:rPr lang="it-IT" sz="800" b="1" baseline="0">
              <a:solidFill>
                <a:schemeClr val="dk1"/>
              </a:solidFill>
              <a:effectLst/>
              <a:latin typeface="+mn-lt"/>
              <a:ea typeface="+mn-ea"/>
              <a:cs typeface="+mn-cs"/>
            </a:rPr>
            <a:t>nuova costruzione (inclusa la ristrutturazione edilizia da attuarsi con demolizione e ricostruzione)</a:t>
          </a:r>
        </a:p>
        <a:p>
          <a:r>
            <a:rPr lang="it-IT" sz="800" b="1" baseline="0">
              <a:solidFill>
                <a:schemeClr val="dk1"/>
              </a:solidFill>
              <a:effectLst/>
              <a:latin typeface="+mn-lt"/>
              <a:ea typeface="+mn-ea"/>
              <a:cs typeface="+mn-cs"/>
            </a:rPr>
            <a:t>QCC(D) = </a:t>
          </a:r>
          <a:r>
            <a:rPr lang="it-IT" sz="800" b="0" baseline="0">
              <a:solidFill>
                <a:schemeClr val="dk1"/>
              </a:solidFill>
              <a:effectLst/>
              <a:latin typeface="+mn-lt"/>
              <a:ea typeface="+mn-ea"/>
              <a:cs typeface="+mn-cs"/>
            </a:rPr>
            <a:t>Costo di costruzione per interventi su </a:t>
          </a:r>
          <a:r>
            <a:rPr lang="it-IT" sz="800" b="1" baseline="0">
              <a:solidFill>
                <a:schemeClr val="dk1"/>
              </a:solidFill>
              <a:effectLst/>
              <a:latin typeface="+mn-lt"/>
              <a:ea typeface="+mn-ea"/>
              <a:cs typeface="+mn-cs"/>
            </a:rPr>
            <a:t>edifici esistenti</a:t>
          </a:r>
          <a:endParaRPr lang="it-IT" sz="800">
            <a:effectLst/>
          </a:endParaRPr>
        </a:p>
        <a:p>
          <a:pPr eaLnBrk="1" fontAlgn="auto" latinLnBrk="0" hangingPunct="1"/>
          <a:r>
            <a:rPr lang="it-IT" sz="800" b="1" baseline="0">
              <a:solidFill>
                <a:schemeClr val="dk1"/>
              </a:solidFill>
              <a:effectLst/>
              <a:latin typeface="+mn-lt"/>
              <a:ea typeface="+mn-ea"/>
              <a:cs typeface="+mn-cs"/>
            </a:rPr>
            <a:t>QCC(C.bis) </a:t>
          </a:r>
          <a:r>
            <a:rPr lang="it-IT" sz="800" b="0" baseline="0">
              <a:solidFill>
                <a:schemeClr val="dk1"/>
              </a:solidFill>
              <a:effectLst/>
              <a:latin typeface="+mn-lt"/>
              <a:ea typeface="+mn-ea"/>
              <a:cs typeface="+mn-cs"/>
            </a:rPr>
            <a:t>= Costo di costruzione per interventi di </a:t>
          </a:r>
          <a:r>
            <a:rPr lang="it-IT" sz="800" b="1" baseline="0">
              <a:solidFill>
                <a:schemeClr val="dk1"/>
              </a:solidFill>
              <a:effectLst/>
              <a:latin typeface="+mn-lt"/>
              <a:ea typeface="+mn-ea"/>
              <a:cs typeface="+mn-cs"/>
            </a:rPr>
            <a:t>cambio d'uso senza opere</a:t>
          </a:r>
          <a:r>
            <a:rPr lang="it-IT" sz="800" b="0" baseline="0">
              <a:solidFill>
                <a:schemeClr val="dk1"/>
              </a:solidFill>
              <a:effectLst/>
              <a:latin typeface="+mn-lt"/>
              <a:ea typeface="+mn-ea"/>
              <a:cs typeface="+mn-cs"/>
            </a:rPr>
            <a:t> </a:t>
          </a:r>
          <a:r>
            <a:rPr lang="it-IT" sz="800" b="1" baseline="0">
              <a:solidFill>
                <a:schemeClr val="dk1"/>
              </a:solidFill>
              <a:effectLst/>
              <a:latin typeface="+mn-lt"/>
              <a:ea typeface="+mn-ea"/>
              <a:cs typeface="+mn-cs"/>
            </a:rPr>
            <a:t>con aumento di carico urbanistico </a:t>
          </a:r>
          <a:r>
            <a:rPr lang="it-IT" sz="800" b="0" baseline="0">
              <a:solidFill>
                <a:schemeClr val="dk1"/>
              </a:solidFill>
              <a:effectLst/>
              <a:latin typeface="+mn-lt"/>
              <a:ea typeface="+mn-ea"/>
              <a:cs typeface="+mn-cs"/>
            </a:rPr>
            <a:t>verso la funzione </a:t>
          </a:r>
          <a:r>
            <a:rPr lang="it-IT" sz="800" b="1" baseline="0">
              <a:solidFill>
                <a:schemeClr val="dk1"/>
              </a:solidFill>
              <a:effectLst/>
              <a:latin typeface="+mn-lt"/>
              <a:ea typeface="+mn-ea"/>
              <a:cs typeface="+mn-cs"/>
            </a:rPr>
            <a:t>NON residenziale</a:t>
          </a:r>
          <a:r>
            <a:rPr lang="it-IT" sz="800" b="0" baseline="0">
              <a:solidFill>
                <a:schemeClr val="dk1"/>
              </a:solidFill>
              <a:effectLst/>
              <a:latin typeface="+mn-lt"/>
              <a:ea typeface="+mn-ea"/>
              <a:cs typeface="+mn-cs"/>
            </a:rPr>
            <a:t>, a partire dalla funzione </a:t>
          </a:r>
          <a:r>
            <a:rPr lang="it-IT" sz="800" b="1" baseline="0">
              <a:solidFill>
                <a:schemeClr val="dk1"/>
              </a:solidFill>
              <a:effectLst/>
              <a:latin typeface="+mn-lt"/>
              <a:ea typeface="+mn-ea"/>
              <a:cs typeface="+mn-cs"/>
            </a:rPr>
            <a:t>residenziale</a:t>
          </a:r>
          <a:endParaRPr lang="it-IT" sz="800" b="1">
            <a:effectLst/>
          </a:endParaRPr>
        </a:p>
        <a:p>
          <a:pPr eaLnBrk="1" fontAlgn="auto" latinLnBrk="0" hangingPunct="1"/>
          <a:r>
            <a:rPr lang="it-IT" sz="800" b="1" baseline="0">
              <a:solidFill>
                <a:schemeClr val="dk1"/>
              </a:solidFill>
              <a:effectLst/>
              <a:latin typeface="+mn-lt"/>
              <a:ea typeface="+mn-ea"/>
              <a:cs typeface="+mn-cs"/>
            </a:rPr>
            <a:t>QCC(C.ter) </a:t>
          </a:r>
          <a:r>
            <a:rPr lang="it-IT" sz="800" b="0" baseline="0">
              <a:solidFill>
                <a:schemeClr val="dk1"/>
              </a:solidFill>
              <a:effectLst/>
              <a:latin typeface="+mn-lt"/>
              <a:ea typeface="+mn-ea"/>
              <a:cs typeface="+mn-cs"/>
            </a:rPr>
            <a:t>= Costo di costruzione per interventi di </a:t>
          </a:r>
          <a:r>
            <a:rPr lang="it-IT" sz="800" b="1" baseline="0">
              <a:solidFill>
                <a:schemeClr val="dk1"/>
              </a:solidFill>
              <a:effectLst/>
              <a:latin typeface="+mn-lt"/>
              <a:ea typeface="+mn-ea"/>
              <a:cs typeface="+mn-cs"/>
            </a:rPr>
            <a:t>cambio d'uso senza opere</a:t>
          </a:r>
          <a:r>
            <a:rPr lang="it-IT" sz="800" b="0" baseline="0">
              <a:solidFill>
                <a:schemeClr val="dk1"/>
              </a:solidFill>
              <a:effectLst/>
              <a:latin typeface="+mn-lt"/>
              <a:ea typeface="+mn-ea"/>
              <a:cs typeface="+mn-cs"/>
            </a:rPr>
            <a:t> </a:t>
          </a:r>
          <a:r>
            <a:rPr lang="it-IT" sz="800" b="1" baseline="0">
              <a:solidFill>
                <a:schemeClr val="dk1"/>
              </a:solidFill>
              <a:effectLst/>
              <a:latin typeface="+mn-lt"/>
              <a:ea typeface="+mn-ea"/>
              <a:cs typeface="+mn-cs"/>
            </a:rPr>
            <a:t>con aumento di carico urbanistico</a:t>
          </a:r>
          <a:r>
            <a:rPr lang="it-IT" sz="800" b="0" baseline="0">
              <a:solidFill>
                <a:schemeClr val="dk1"/>
              </a:solidFill>
              <a:effectLst/>
              <a:latin typeface="+mn-lt"/>
              <a:ea typeface="+mn-ea"/>
              <a:cs typeface="+mn-cs"/>
            </a:rPr>
            <a:t> verso la funzione </a:t>
          </a:r>
          <a:r>
            <a:rPr lang="it-IT" sz="800" b="1" baseline="0">
              <a:solidFill>
                <a:schemeClr val="dk1"/>
              </a:solidFill>
              <a:effectLst/>
              <a:latin typeface="+mn-lt"/>
              <a:ea typeface="+mn-ea"/>
              <a:cs typeface="+mn-cs"/>
            </a:rPr>
            <a:t>NON residenziale</a:t>
          </a:r>
          <a:r>
            <a:rPr lang="it-IT" sz="800" b="0" baseline="0">
              <a:solidFill>
                <a:schemeClr val="dk1"/>
              </a:solidFill>
              <a:effectLst/>
              <a:latin typeface="+mn-lt"/>
              <a:ea typeface="+mn-ea"/>
              <a:cs typeface="+mn-cs"/>
            </a:rPr>
            <a:t>, a partire dalla funzione </a:t>
          </a:r>
          <a:r>
            <a:rPr lang="it-IT" sz="800" b="1" baseline="0">
              <a:solidFill>
                <a:schemeClr val="dk1"/>
              </a:solidFill>
              <a:effectLst/>
              <a:latin typeface="+mn-lt"/>
              <a:ea typeface="+mn-ea"/>
              <a:cs typeface="+mn-cs"/>
            </a:rPr>
            <a:t>NON residenziale</a:t>
          </a:r>
          <a:endParaRPr lang="it-IT" sz="800" b="1">
            <a:effectLst/>
          </a:endParaRPr>
        </a:p>
        <a:p>
          <a:pPr algn="l"/>
          <a:endParaRPr lang="it-IT" sz="800" b="0" u="none" baseline="0">
            <a:solidFill>
              <a:schemeClr val="dk1"/>
            </a:solidFill>
            <a:effectLst/>
            <a:latin typeface="+mn-lt"/>
            <a:ea typeface="+mn-ea"/>
            <a:cs typeface="+mn-cs"/>
          </a:endParaRPr>
        </a:p>
        <a:p>
          <a:r>
            <a:rPr lang="it-IT" sz="800" b="1" baseline="0">
              <a:solidFill>
                <a:schemeClr val="dk1"/>
              </a:solidFill>
              <a:effectLst/>
              <a:latin typeface="+mn-lt"/>
              <a:ea typeface="+mn-ea"/>
              <a:cs typeface="+mn-cs"/>
            </a:rPr>
            <a:t>Il Costo di Costruzione (QCC) è dovuto:</a:t>
          </a:r>
          <a:endParaRPr lang="it-IT" sz="800">
            <a:effectLst/>
          </a:endParaRPr>
        </a:p>
        <a:p>
          <a:r>
            <a:rPr lang="it-IT" sz="800" b="0" baseline="0">
              <a:solidFill>
                <a:schemeClr val="dk1"/>
              </a:solidFill>
              <a:effectLst/>
              <a:latin typeface="+mn-lt"/>
              <a:ea typeface="+mn-ea"/>
              <a:cs typeface="+mn-cs"/>
            </a:rPr>
            <a:t>1. Per interventi di nuova costruzione e ristrutturazione.</a:t>
          </a:r>
        </a:p>
        <a:p>
          <a:r>
            <a:rPr lang="it-IT" sz="800" b="0" baseline="0">
              <a:solidFill>
                <a:schemeClr val="dk1"/>
              </a:solidFill>
              <a:effectLst/>
              <a:latin typeface="+mn-lt"/>
              <a:ea typeface="+mn-ea"/>
              <a:cs typeface="+mn-cs"/>
            </a:rPr>
            <a:t>2. Per cambi d'uso senza opere con aumento di CU carico urbanistico. In questi casi il costo convenzionale A è dato dalla differenza della media valori OMI tra funzione di progetto e funzione dello stato di fatto, moltiplicata x 0,475. Le schede (fogli di calcolo) da utilizzare per la determinazione del contributo nel caso di cambio d'uso senza opere sono: QCC(A.bis), QCC(C.bis), QCC(C.ter).</a:t>
          </a:r>
        </a:p>
        <a:p>
          <a:r>
            <a:rPr lang="it-IT" sz="800" b="0" baseline="0">
              <a:solidFill>
                <a:schemeClr val="dk1"/>
              </a:solidFill>
              <a:effectLst/>
              <a:latin typeface="+mn-lt"/>
              <a:ea typeface="+mn-ea"/>
              <a:cs typeface="+mn-cs"/>
            </a:rPr>
            <a:t>3. Per interventi di restauro scientifico (RS), restauro e risanamento conservativo (RRC) che prevedano il cambio d'uso con aumento del carico urbanistico CU. In tali casi si applica la QCC dovuta per i cambi d'uso senza opere di cui al punto precedente.</a:t>
          </a:r>
          <a:endParaRPr lang="it-IT" sz="800">
            <a:effectLst/>
          </a:endParaRPr>
        </a:p>
        <a:p>
          <a:pPr algn="l"/>
          <a:endParaRPr lang="it-IT" sz="800" b="0" u="none" baseline="0">
            <a:solidFill>
              <a:schemeClr val="dk1"/>
            </a:solidFill>
            <a:effectLst/>
            <a:latin typeface="+mn-lt"/>
            <a:ea typeface="+mn-ea"/>
            <a:cs typeface="+mn-cs"/>
          </a:endParaRPr>
        </a:p>
        <a:p>
          <a:pPr algn="l"/>
          <a:r>
            <a:rPr lang="it-IT" sz="800" b="1" u="none" baseline="0">
              <a:solidFill>
                <a:schemeClr val="dk1"/>
              </a:solidFill>
              <a:effectLst/>
              <a:latin typeface="+mn-lt"/>
              <a:ea typeface="+mn-ea"/>
              <a:cs typeface="+mn-cs"/>
            </a:rPr>
            <a:t>Il Costo di Costruzione (QCC) non è dovuto:</a:t>
          </a:r>
        </a:p>
        <a:p>
          <a:pPr marL="0" marR="0" indent="0" algn="l" defTabSz="914400" eaLnBrk="1" fontAlgn="auto" latinLnBrk="0" hangingPunct="1">
            <a:lnSpc>
              <a:spcPct val="100000"/>
            </a:lnSpc>
            <a:spcBef>
              <a:spcPts val="0"/>
            </a:spcBef>
            <a:spcAft>
              <a:spcPts val="0"/>
            </a:spcAft>
            <a:buClrTx/>
            <a:buSzTx/>
            <a:buFontTx/>
            <a:buNone/>
            <a:tabLst/>
            <a:defRPr/>
          </a:pPr>
          <a:r>
            <a:rPr lang="it-IT" sz="800" b="0" baseline="0">
              <a:solidFill>
                <a:schemeClr val="dk1"/>
              </a:solidFill>
              <a:effectLst/>
              <a:latin typeface="+mn-lt"/>
              <a:ea typeface="+mn-ea"/>
              <a:cs typeface="+mn-cs"/>
            </a:rPr>
            <a:t>1. Per la funzione produttiva e rurale, dove trovano applicazione i contributi D e S.</a:t>
          </a:r>
          <a:endParaRPr lang="it-IT" sz="800">
            <a:effectLst/>
          </a:endParaRPr>
        </a:p>
        <a:p>
          <a:pPr algn="l"/>
          <a:r>
            <a:rPr lang="it-IT" sz="800" b="0" u="none" baseline="0">
              <a:solidFill>
                <a:schemeClr val="dk1"/>
              </a:solidFill>
              <a:effectLst/>
              <a:latin typeface="+mn-lt"/>
              <a:ea typeface="+mn-ea"/>
              <a:cs typeface="+mn-cs"/>
            </a:rPr>
            <a:t>2. Per restauro scientifico (RS), restauro e risanamento conservativo (RRC) e manutenzione straordinaria (MS), solo nel caso in cui l'aumento di CU derivi da un aumento della superficie calpestabile.</a:t>
          </a:r>
        </a:p>
        <a:p>
          <a:pPr algn="l"/>
          <a:r>
            <a:rPr lang="it-IT" sz="800" b="0" u="none" baseline="0">
              <a:solidFill>
                <a:schemeClr val="dk1"/>
              </a:solidFill>
              <a:effectLst/>
              <a:latin typeface="+mn-lt"/>
              <a:ea typeface="+mn-ea"/>
              <a:cs typeface="+mn-cs"/>
            </a:rPr>
            <a:t>3. P</a:t>
          </a:r>
          <a:r>
            <a:rPr lang="it-IT" sz="800" b="0" baseline="0">
              <a:solidFill>
                <a:schemeClr val="dk1"/>
              </a:solidFill>
              <a:effectLst/>
              <a:latin typeface="+mn-lt"/>
              <a:ea typeface="+mn-ea"/>
              <a:cs typeface="+mn-cs"/>
            </a:rPr>
            <a:t>er interventi di Edilizia Residenziale Sociale (ERS) compresa l'edilizia convenzionata, anche su edifici esistenti (convenzione valida solo per la funzione residenziale).</a:t>
          </a:r>
        </a:p>
        <a:p>
          <a:pPr marL="0" marR="0" indent="0" algn="l" defTabSz="914400" eaLnBrk="1" fontAlgn="auto" latinLnBrk="0" hangingPunct="1">
            <a:lnSpc>
              <a:spcPct val="100000"/>
            </a:lnSpc>
            <a:spcBef>
              <a:spcPts val="0"/>
            </a:spcBef>
            <a:spcAft>
              <a:spcPts val="0"/>
            </a:spcAft>
            <a:buClrTx/>
            <a:buSzTx/>
            <a:buFontTx/>
            <a:buNone/>
            <a:tabLst/>
            <a:defRPr/>
          </a:pPr>
          <a:endParaRPr lang="it-IT" sz="800">
            <a:effectLst/>
          </a:endParaRPr>
        </a:p>
        <a:p>
          <a:pPr algn="l"/>
          <a:endParaRPr lang="it-IT" sz="800" b="1" baseline="0">
            <a:solidFill>
              <a:schemeClr val="dk1"/>
            </a:solidFill>
            <a:effectLst/>
            <a:latin typeface="+mn-lt"/>
            <a:ea typeface="+mn-ea"/>
            <a:cs typeface="+mn-cs"/>
          </a:endParaRPr>
        </a:p>
      </xdr:txBody>
    </xdr:sp>
    <xdr:clientData/>
  </xdr:twoCellAnchor>
  <xdr:twoCellAnchor>
    <xdr:from>
      <xdr:col>15</xdr:col>
      <xdr:colOff>63102</xdr:colOff>
      <xdr:row>8</xdr:row>
      <xdr:rowOff>120253</xdr:rowOff>
    </xdr:from>
    <xdr:to>
      <xdr:col>16</xdr:col>
      <xdr:colOff>140492</xdr:colOff>
      <xdr:row>10</xdr:row>
      <xdr:rowOff>140493</xdr:rowOff>
    </xdr:to>
    <xdr:sp macro="" textlink="">
      <xdr:nvSpPr>
        <xdr:cNvPr id="3" name="CasellaDiTesto 2">
          <a:hlinkClick xmlns:r="http://schemas.openxmlformats.org/officeDocument/2006/relationships" r:id="rId1"/>
          <a:extLst>
            <a:ext uri="{FF2B5EF4-FFF2-40B4-BE49-F238E27FC236}">
              <a16:creationId xmlns="" xmlns:a16="http://schemas.microsoft.com/office/drawing/2014/main" id="{00000000-0008-0000-0000-000003000000}"/>
            </a:ext>
          </a:extLst>
        </xdr:cNvPr>
        <xdr:cNvSpPr txBox="1"/>
      </xdr:nvSpPr>
      <xdr:spPr>
        <a:xfrm>
          <a:off x="7092552" y="1482328"/>
          <a:ext cx="1058465" cy="37266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800" b="1"/>
            <a:t>Tav. CTP 3 del PSC</a:t>
          </a:r>
        </a:p>
        <a:p>
          <a:pPr algn="ctr"/>
          <a:r>
            <a:rPr lang="it-IT" sz="800" b="0"/>
            <a:t>(clicca</a:t>
          </a:r>
          <a:r>
            <a:rPr lang="it-IT" sz="800" b="0" baseline="0"/>
            <a:t> per aprire)</a:t>
          </a:r>
          <a:endParaRPr lang="it-IT" sz="800" b="0"/>
        </a:p>
      </xdr:txBody>
    </xdr:sp>
    <xdr:clientData/>
  </xdr:twoCellAnchor>
  <xdr:twoCellAnchor>
    <xdr:from>
      <xdr:col>15</xdr:col>
      <xdr:colOff>159201</xdr:colOff>
      <xdr:row>44</xdr:row>
      <xdr:rowOff>142875</xdr:rowOff>
    </xdr:from>
    <xdr:to>
      <xdr:col>16</xdr:col>
      <xdr:colOff>236591</xdr:colOff>
      <xdr:row>47</xdr:row>
      <xdr:rowOff>1189</xdr:rowOff>
    </xdr:to>
    <xdr:sp macro="" textlink="">
      <xdr:nvSpPr>
        <xdr:cNvPr id="10" name="CasellaDiTesto 9">
          <a:hlinkClick xmlns:r="http://schemas.openxmlformats.org/officeDocument/2006/relationships" r:id="rId1"/>
          <a:extLst>
            <a:ext uri="{FF2B5EF4-FFF2-40B4-BE49-F238E27FC236}">
              <a16:creationId xmlns="" xmlns:a16="http://schemas.microsoft.com/office/drawing/2014/main" id="{00000000-0008-0000-0000-00000A000000}"/>
            </a:ext>
          </a:extLst>
        </xdr:cNvPr>
        <xdr:cNvSpPr txBox="1"/>
      </xdr:nvSpPr>
      <xdr:spPr>
        <a:xfrm>
          <a:off x="7188651" y="7524750"/>
          <a:ext cx="1058465" cy="37266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800" b="1"/>
            <a:t>Tav. CTP 3 del PSC</a:t>
          </a:r>
        </a:p>
        <a:p>
          <a:pPr algn="ctr"/>
          <a:r>
            <a:rPr lang="it-IT" sz="800" b="0"/>
            <a:t>(clicca</a:t>
          </a:r>
          <a:r>
            <a:rPr lang="it-IT" sz="800" b="0" baseline="0"/>
            <a:t> per aprire)</a:t>
          </a:r>
          <a:endParaRPr lang="it-IT" sz="800" b="0"/>
        </a:p>
      </xdr:txBody>
    </xdr:sp>
    <xdr:clientData/>
  </xdr:twoCellAnchor>
  <xdr:twoCellAnchor>
    <xdr:from>
      <xdr:col>15</xdr:col>
      <xdr:colOff>85725</xdr:colOff>
      <xdr:row>5</xdr:row>
      <xdr:rowOff>57150</xdr:rowOff>
    </xdr:from>
    <xdr:to>
      <xdr:col>16</xdr:col>
      <xdr:colOff>114301</xdr:colOff>
      <xdr:row>8</xdr:row>
      <xdr:rowOff>66675</xdr:rowOff>
    </xdr:to>
    <xdr:sp macro="" textlink="">
      <xdr:nvSpPr>
        <xdr:cNvPr id="13" name="CasellaDiTesto 12">
          <a:hlinkClick xmlns:r="http://schemas.openxmlformats.org/officeDocument/2006/relationships" r:id="rId2"/>
          <a:extLst>
            <a:ext uri="{FF2B5EF4-FFF2-40B4-BE49-F238E27FC236}">
              <a16:creationId xmlns="" xmlns:a16="http://schemas.microsoft.com/office/drawing/2014/main" id="{00000000-0008-0000-0000-00000D000000}"/>
            </a:ext>
          </a:extLst>
        </xdr:cNvPr>
        <xdr:cNvSpPr txBox="1"/>
      </xdr:nvSpPr>
      <xdr:spPr>
        <a:xfrm>
          <a:off x="7115175" y="904875"/>
          <a:ext cx="1009651"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900" b="1"/>
            <a:t>RUE</a:t>
          </a:r>
          <a:r>
            <a:rPr lang="it-IT" sz="900" b="1" baseline="0"/>
            <a:t> Cartografico interattivo</a:t>
          </a:r>
        </a:p>
        <a:p>
          <a:r>
            <a:rPr lang="it-IT" sz="800" baseline="0"/>
            <a:t>(clicca per aprire)</a:t>
          </a:r>
          <a:endParaRPr lang="it-IT" sz="800"/>
        </a:p>
      </xdr:txBody>
    </xdr:sp>
    <xdr:clientData/>
  </xdr:twoCellAnchor>
  <xdr:twoCellAnchor>
    <xdr:from>
      <xdr:col>15</xdr:col>
      <xdr:colOff>190500</xdr:colOff>
      <xdr:row>42</xdr:row>
      <xdr:rowOff>57150</xdr:rowOff>
    </xdr:from>
    <xdr:to>
      <xdr:col>16</xdr:col>
      <xdr:colOff>219076</xdr:colOff>
      <xdr:row>44</xdr:row>
      <xdr:rowOff>85726</xdr:rowOff>
    </xdr:to>
    <xdr:sp macro="" textlink="">
      <xdr:nvSpPr>
        <xdr:cNvPr id="16" name="CasellaDiTesto 15">
          <a:hlinkClick xmlns:r="http://schemas.openxmlformats.org/officeDocument/2006/relationships" r:id="rId2"/>
          <a:extLst>
            <a:ext uri="{FF2B5EF4-FFF2-40B4-BE49-F238E27FC236}">
              <a16:creationId xmlns="" xmlns:a16="http://schemas.microsoft.com/office/drawing/2014/main" id="{00000000-0008-0000-0000-000010000000}"/>
            </a:ext>
          </a:extLst>
        </xdr:cNvPr>
        <xdr:cNvSpPr txBox="1"/>
      </xdr:nvSpPr>
      <xdr:spPr>
        <a:xfrm>
          <a:off x="7219950" y="7096125"/>
          <a:ext cx="1009651" cy="371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900" b="1"/>
            <a:t>RUE</a:t>
          </a:r>
          <a:r>
            <a:rPr lang="it-IT" sz="900" b="1" baseline="0"/>
            <a:t> Cartografico </a:t>
          </a:r>
        </a:p>
        <a:p>
          <a:r>
            <a:rPr lang="it-IT" sz="800" baseline="0"/>
            <a:t>(clicca per aprire)</a:t>
          </a:r>
          <a:endParaRPr lang="it-IT" sz="800"/>
        </a:p>
      </xdr:txBody>
    </xdr:sp>
    <xdr:clientData/>
  </xdr:twoCellAnchor>
  <xdr:twoCellAnchor>
    <xdr:from>
      <xdr:col>14</xdr:col>
      <xdr:colOff>57150</xdr:colOff>
      <xdr:row>83</xdr:row>
      <xdr:rowOff>66675</xdr:rowOff>
    </xdr:from>
    <xdr:to>
      <xdr:col>16</xdr:col>
      <xdr:colOff>104775</xdr:colOff>
      <xdr:row>87</xdr:row>
      <xdr:rowOff>123825</xdr:rowOff>
    </xdr:to>
    <xdr:sp macro="" textlink="">
      <xdr:nvSpPr>
        <xdr:cNvPr id="12" name="CasellaDiTesto 11">
          <a:hlinkClick xmlns:r="http://schemas.openxmlformats.org/officeDocument/2006/relationships" r:id="rId3"/>
          <a:extLst>
            <a:ext uri="{FF2B5EF4-FFF2-40B4-BE49-F238E27FC236}">
              <a16:creationId xmlns="" xmlns:a16="http://schemas.microsoft.com/office/drawing/2014/main" id="{00000000-0008-0000-0000-00000C000000}"/>
            </a:ext>
          </a:extLst>
        </xdr:cNvPr>
        <xdr:cNvSpPr txBox="1"/>
      </xdr:nvSpPr>
      <xdr:spPr>
        <a:xfrm>
          <a:off x="6838950" y="13954125"/>
          <a:ext cx="1276350" cy="7429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800" b="1"/>
            <a:t>Guida calcolo QCC</a:t>
          </a:r>
        </a:p>
        <a:p>
          <a:pPr algn="ctr"/>
          <a:r>
            <a:rPr lang="it-IT" sz="800" b="0"/>
            <a:t>(clicca</a:t>
          </a:r>
          <a:r>
            <a:rPr lang="it-IT" sz="800" b="0" baseline="0"/>
            <a:t> per aprire)</a:t>
          </a:r>
          <a:endParaRPr lang="it-IT" sz="800" b="0"/>
        </a:p>
      </xdr:txBody>
    </xdr:sp>
    <xdr:clientData/>
  </xdr:twoCellAnchor>
  <xdr:twoCellAnchor>
    <xdr:from>
      <xdr:col>15</xdr:col>
      <xdr:colOff>57150</xdr:colOff>
      <xdr:row>47</xdr:row>
      <xdr:rowOff>57150</xdr:rowOff>
    </xdr:from>
    <xdr:to>
      <xdr:col>16</xdr:col>
      <xdr:colOff>352425</xdr:colOff>
      <xdr:row>49</xdr:row>
      <xdr:rowOff>180975</xdr:rowOff>
    </xdr:to>
    <xdr:sp macro="" textlink="">
      <xdr:nvSpPr>
        <xdr:cNvPr id="17" name="CasellaDiTesto 16">
          <a:hlinkClick xmlns:r="http://schemas.openxmlformats.org/officeDocument/2006/relationships" r:id="rId3"/>
          <a:extLst>
            <a:ext uri="{FF2B5EF4-FFF2-40B4-BE49-F238E27FC236}">
              <a16:creationId xmlns="" xmlns:a16="http://schemas.microsoft.com/office/drawing/2014/main" id="{00000000-0008-0000-0000-000011000000}"/>
            </a:ext>
          </a:extLst>
        </xdr:cNvPr>
        <xdr:cNvSpPr txBox="1"/>
      </xdr:nvSpPr>
      <xdr:spPr>
        <a:xfrm>
          <a:off x="7086600" y="7953375"/>
          <a:ext cx="1276350" cy="46672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800" b="1"/>
            <a:t>Guida calcolo D ed S</a:t>
          </a:r>
        </a:p>
        <a:p>
          <a:pPr algn="ctr"/>
          <a:r>
            <a:rPr lang="it-IT" sz="800" b="0"/>
            <a:t>(clicca</a:t>
          </a:r>
          <a:r>
            <a:rPr lang="it-IT" sz="800" b="0" baseline="0"/>
            <a:t> per aprire)</a:t>
          </a:r>
          <a:endParaRPr lang="it-IT" sz="800" b="0"/>
        </a:p>
      </xdr:txBody>
    </xdr:sp>
    <xdr:clientData/>
  </xdr:twoCellAnchor>
  <xdr:twoCellAnchor>
    <xdr:from>
      <xdr:col>1</xdr:col>
      <xdr:colOff>43962</xdr:colOff>
      <xdr:row>126</xdr:row>
      <xdr:rowOff>137808</xdr:rowOff>
    </xdr:from>
    <xdr:to>
      <xdr:col>16</xdr:col>
      <xdr:colOff>578827</xdr:colOff>
      <xdr:row>149</xdr:row>
      <xdr:rowOff>130627</xdr:rowOff>
    </xdr:to>
    <xdr:sp macro="" textlink="">
      <xdr:nvSpPr>
        <xdr:cNvPr id="18" name="CasellaDiTesto 17">
          <a:extLst>
            <a:ext uri="{FF2B5EF4-FFF2-40B4-BE49-F238E27FC236}">
              <a16:creationId xmlns="" xmlns:a16="http://schemas.microsoft.com/office/drawing/2014/main" id="{00000000-0008-0000-0000-000012000000}"/>
            </a:ext>
          </a:extLst>
        </xdr:cNvPr>
        <xdr:cNvSpPr txBox="1"/>
      </xdr:nvSpPr>
      <xdr:spPr>
        <a:xfrm>
          <a:off x="196362" y="21149958"/>
          <a:ext cx="8392990" cy="36123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800" b="0">
              <a:solidFill>
                <a:schemeClr val="dk1"/>
              </a:solidFill>
              <a:effectLst/>
              <a:latin typeface="+mn-lt"/>
              <a:ea typeface="+mn-ea"/>
              <a:cs typeface="+mn-cs"/>
            </a:rPr>
            <a:t>La monetizzazione</a:t>
          </a:r>
          <a:r>
            <a:rPr lang="it-IT" sz="800" b="0" baseline="0">
              <a:solidFill>
                <a:schemeClr val="dk1"/>
              </a:solidFill>
              <a:effectLst/>
              <a:latin typeface="+mn-lt"/>
              <a:ea typeface="+mn-ea"/>
              <a:cs typeface="+mn-cs"/>
            </a:rPr>
            <a:t> è ammessa in luogo della realizzazione e cessione delle dotazioni territoriali nei limiti e alle condizioni di cui all'art. 2.4.5 del RUE vigente.</a:t>
          </a:r>
          <a:endParaRPr lang="it-IT" sz="800" b="1" baseline="30000">
            <a:solidFill>
              <a:schemeClr val="dk1"/>
            </a:solidFill>
            <a:effectLst/>
            <a:latin typeface="+mn-lt"/>
            <a:ea typeface="+mn-ea"/>
            <a:cs typeface="+mn-cs"/>
          </a:endParaRPr>
        </a:p>
        <a:p>
          <a:pPr algn="l"/>
          <a:endParaRPr lang="it-IT" sz="800" b="1" baseline="30000">
            <a:solidFill>
              <a:schemeClr val="dk1"/>
            </a:solidFill>
            <a:effectLst/>
            <a:latin typeface="+mn-lt"/>
            <a:ea typeface="+mn-ea"/>
            <a:cs typeface="+mn-cs"/>
          </a:endParaRPr>
        </a:p>
        <a:p>
          <a:pPr algn="l"/>
          <a:r>
            <a:rPr lang="it-IT" sz="800" b="1" baseline="30000">
              <a:solidFill>
                <a:schemeClr val="dk1"/>
              </a:solidFill>
              <a:effectLst/>
              <a:latin typeface="+mn-lt"/>
              <a:ea typeface="+mn-ea"/>
              <a:cs typeface="+mn-cs"/>
            </a:rPr>
            <a:t>(1)</a:t>
          </a:r>
          <a:r>
            <a:rPr lang="it-IT" sz="800" b="1">
              <a:solidFill>
                <a:schemeClr val="dk1"/>
              </a:solidFill>
              <a:effectLst/>
              <a:latin typeface="+mn-lt"/>
              <a:ea typeface="+mn-ea"/>
              <a:cs typeface="+mn-cs"/>
            </a:rPr>
            <a:t> Superficie</a:t>
          </a:r>
          <a:endParaRPr lang="it-IT" sz="800" b="0">
            <a:solidFill>
              <a:schemeClr val="dk1"/>
            </a:solidFill>
            <a:effectLst/>
            <a:latin typeface="+mn-lt"/>
            <a:ea typeface="+mn-ea"/>
            <a:cs typeface="+mn-cs"/>
          </a:endParaRPr>
        </a:p>
        <a:p>
          <a:pPr algn="l"/>
          <a:r>
            <a:rPr lang="it-IT" sz="800" b="0">
              <a:solidFill>
                <a:schemeClr val="dk1"/>
              </a:solidFill>
              <a:effectLst/>
              <a:latin typeface="+mn-lt"/>
              <a:ea typeface="+mn-ea"/>
              <a:cs typeface="+mn-cs"/>
            </a:rPr>
            <a:t>Superficie sulla quale calcolare le dotazioni territoriali (art. 2.3.4</a:t>
          </a:r>
          <a:r>
            <a:rPr lang="it-IT" sz="800" b="0" baseline="0">
              <a:solidFill>
                <a:schemeClr val="dk1"/>
              </a:solidFill>
              <a:effectLst/>
              <a:latin typeface="+mn-lt"/>
              <a:ea typeface="+mn-ea"/>
              <a:cs typeface="+mn-cs"/>
            </a:rPr>
            <a:t> del </a:t>
          </a:r>
          <a:r>
            <a:rPr lang="it-IT" sz="800" b="0">
              <a:solidFill>
                <a:schemeClr val="dk1"/>
              </a:solidFill>
              <a:effectLst/>
              <a:latin typeface="+mn-lt"/>
              <a:ea typeface="+mn-ea"/>
              <a:cs typeface="+mn-cs"/>
            </a:rPr>
            <a:t>RUE vigente: SL,</a:t>
          </a:r>
          <a:r>
            <a:rPr lang="it-IT" sz="800" b="0" baseline="0">
              <a:solidFill>
                <a:schemeClr val="dk1"/>
              </a:solidFill>
              <a:effectLst/>
              <a:latin typeface="+mn-lt"/>
              <a:ea typeface="+mn-ea"/>
              <a:cs typeface="+mn-cs"/>
            </a:rPr>
            <a:t> Sf, St, Sv, V, Sc) a seconda della destinazione d'uso di cui al Capo 3 del RUE e tipologia della dotazione stessa.</a:t>
          </a:r>
        </a:p>
        <a:p>
          <a:pPr algn="l"/>
          <a:r>
            <a:rPr lang="it-IT" sz="800" b="0" baseline="0">
              <a:solidFill>
                <a:schemeClr val="dk1"/>
              </a:solidFill>
              <a:effectLst/>
              <a:latin typeface="+mn-lt"/>
              <a:ea typeface="+mn-ea"/>
              <a:cs typeface="+mn-cs"/>
            </a:rPr>
            <a:t>Nei Centri Storici, la superficie di riferimento per il calcolo delle dotazioni territoriali di parcheggio pubblico è la SU (anzichè la SL), vedasi art. 3.2.2 comma 5 RUE vigente.</a:t>
          </a:r>
          <a:endParaRPr lang="it-IT" sz="800" b="0">
            <a:solidFill>
              <a:schemeClr val="dk1"/>
            </a:solidFill>
            <a:effectLst/>
            <a:latin typeface="+mn-lt"/>
            <a:ea typeface="+mn-ea"/>
            <a:cs typeface="+mn-cs"/>
          </a:endParaRPr>
        </a:p>
        <a:p>
          <a:pPr algn="l"/>
          <a:endParaRPr lang="it-IT" sz="800" b="0">
            <a:solidFill>
              <a:schemeClr val="dk1"/>
            </a:solidFill>
            <a:effectLst/>
            <a:latin typeface="+mn-lt"/>
            <a:ea typeface="+mn-ea"/>
            <a:cs typeface="+mn-cs"/>
          </a:endParaRPr>
        </a:p>
        <a:p>
          <a:pPr eaLnBrk="1" fontAlgn="auto" latinLnBrk="0" hangingPunct="1"/>
          <a:r>
            <a:rPr lang="it-IT" sz="800" b="1" baseline="30000">
              <a:solidFill>
                <a:schemeClr val="dk1"/>
              </a:solidFill>
              <a:effectLst/>
              <a:latin typeface="+mn-lt"/>
              <a:ea typeface="+mn-ea"/>
              <a:cs typeface="+mn-cs"/>
            </a:rPr>
            <a:t>(2)</a:t>
          </a:r>
          <a:r>
            <a:rPr lang="it-IT" sz="800" b="1">
              <a:solidFill>
                <a:schemeClr val="dk1"/>
              </a:solidFill>
              <a:effectLst/>
              <a:latin typeface="+mn-lt"/>
              <a:ea typeface="+mn-ea"/>
              <a:cs typeface="+mn-cs"/>
            </a:rPr>
            <a:t> Standard</a:t>
          </a:r>
          <a:endParaRPr lang="it-IT" sz="800">
            <a:effectLst/>
          </a:endParaRPr>
        </a:p>
        <a:p>
          <a:r>
            <a:rPr lang="it-IT" sz="800">
              <a:solidFill>
                <a:schemeClr val="dk1"/>
              </a:solidFill>
              <a:effectLst/>
              <a:latin typeface="+mn-lt"/>
              <a:ea typeface="+mn-ea"/>
              <a:cs typeface="+mn-cs"/>
            </a:rPr>
            <a:t>Valori da</a:t>
          </a:r>
          <a:r>
            <a:rPr lang="it-IT" sz="800" baseline="0">
              <a:solidFill>
                <a:schemeClr val="dk1"/>
              </a:solidFill>
              <a:effectLst/>
              <a:latin typeface="+mn-lt"/>
              <a:ea typeface="+mn-ea"/>
              <a:cs typeface="+mn-cs"/>
            </a:rPr>
            <a:t> reperire al Capo 3 "Usi del suolo e standard" del RUE vigente</a:t>
          </a:r>
        </a:p>
        <a:p>
          <a:r>
            <a:rPr lang="it-IT" sz="800" i="1" baseline="0">
              <a:solidFill>
                <a:schemeClr val="dk1"/>
              </a:solidFill>
              <a:effectLst/>
              <a:latin typeface="+mn-lt"/>
              <a:ea typeface="+mn-ea"/>
              <a:cs typeface="+mn-cs"/>
            </a:rPr>
            <a:t>Esempio1: per intervento diretto di nuova costruzione ad uso abitativo (Ufa), lo standard dovuto corrisponde a 1,5mq/10mq per il parcheggio pubblico (scrivere 0,15)</a:t>
          </a:r>
        </a:p>
        <a:p>
          <a:r>
            <a:rPr lang="it-IT" sz="800" i="1" baseline="0">
              <a:solidFill>
                <a:schemeClr val="dk1"/>
              </a:solidFill>
              <a:effectLst/>
              <a:latin typeface="+mn-lt"/>
              <a:ea typeface="+mn-ea"/>
              <a:cs typeface="+mn-cs"/>
            </a:rPr>
            <a:t>Esempio2: per ampliamento di 100 mq di SL su attività produttiva ad uso "Uc" avente standard di parcheggio pubblico 5mq/100mq di Sf, in zona ZP3 con indice Uf 0,6, considero: Sf=SL/Uf=100/0,6=166,67mq. Nel modello dovrò quindi inserire la tipologia di superficie "Sf" con estensione 166,67 mq e lo standard di 0,05 (cioè 5mq/100mq).</a:t>
          </a:r>
        </a:p>
        <a:p>
          <a:endParaRPr lang="it-IT" sz="800" b="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it-IT" sz="800" b="1" baseline="30000">
              <a:solidFill>
                <a:schemeClr val="dk1"/>
              </a:solidFill>
              <a:effectLst/>
              <a:latin typeface="+mn-lt"/>
              <a:ea typeface="+mn-ea"/>
              <a:cs typeface="+mn-cs"/>
            </a:rPr>
            <a:t>(3)</a:t>
          </a:r>
          <a:r>
            <a:rPr lang="it-IT" sz="800" b="1">
              <a:solidFill>
                <a:schemeClr val="dk1"/>
              </a:solidFill>
              <a:effectLst/>
              <a:latin typeface="+mn-lt"/>
              <a:ea typeface="+mn-ea"/>
              <a:cs typeface="+mn-cs"/>
            </a:rPr>
            <a:t> Tariffa per</a:t>
          </a:r>
          <a:r>
            <a:rPr lang="it-IT" sz="800" b="1" baseline="0">
              <a:solidFill>
                <a:schemeClr val="dk1"/>
              </a:solidFill>
              <a:effectLst/>
              <a:latin typeface="+mn-lt"/>
              <a:ea typeface="+mn-ea"/>
              <a:cs typeface="+mn-cs"/>
            </a:rPr>
            <a:t> la monetizzazione delle dotazioni territoriali (valore area €/mq)</a:t>
          </a:r>
          <a:endParaRPr lang="it-IT" sz="800" b="1">
            <a:solidFill>
              <a:schemeClr val="dk1"/>
            </a:solidFill>
            <a:effectLst/>
            <a:latin typeface="+mn-lt"/>
            <a:ea typeface="+mn-ea"/>
            <a:cs typeface="+mn-cs"/>
          </a:endParaRPr>
        </a:p>
        <a:p>
          <a:r>
            <a:rPr lang="it-IT" sz="800">
              <a:solidFill>
                <a:schemeClr val="dk1"/>
              </a:solidFill>
              <a:effectLst/>
              <a:latin typeface="+mn-lt"/>
              <a:ea typeface="+mn-ea"/>
              <a:cs typeface="+mn-cs"/>
            </a:rPr>
            <a:t>Zona</a:t>
          </a:r>
          <a:r>
            <a:rPr lang="it-IT" sz="800" baseline="0">
              <a:solidFill>
                <a:schemeClr val="dk1"/>
              </a:solidFill>
              <a:effectLst/>
              <a:latin typeface="+mn-lt"/>
              <a:ea typeface="+mn-ea"/>
              <a:cs typeface="+mn-cs"/>
            </a:rPr>
            <a:t> Storica </a:t>
          </a:r>
          <a:r>
            <a:rPr lang="it-IT" sz="800" b="1" baseline="0">
              <a:solidFill>
                <a:schemeClr val="dk1"/>
              </a:solidFill>
              <a:effectLst/>
              <a:latin typeface="+mn-lt"/>
              <a:ea typeface="+mn-ea"/>
              <a:cs typeface="+mn-cs"/>
            </a:rPr>
            <a:t>€ 500 </a:t>
          </a:r>
        </a:p>
        <a:p>
          <a:r>
            <a:rPr lang="it-IT" sz="800" baseline="0">
              <a:solidFill>
                <a:schemeClr val="dk1"/>
              </a:solidFill>
              <a:effectLst/>
              <a:latin typeface="+mn-lt"/>
              <a:ea typeface="+mn-ea"/>
              <a:cs typeface="+mn-cs"/>
            </a:rPr>
            <a:t>Zona Intermedia </a:t>
          </a:r>
          <a:r>
            <a:rPr lang="it-IT" sz="800" b="1" baseline="0">
              <a:solidFill>
                <a:schemeClr val="dk1"/>
              </a:solidFill>
              <a:effectLst/>
              <a:latin typeface="+mn-lt"/>
              <a:ea typeface="+mn-ea"/>
              <a:cs typeface="+mn-cs"/>
            </a:rPr>
            <a:t>€ 200</a:t>
          </a:r>
        </a:p>
        <a:p>
          <a:r>
            <a:rPr lang="it-IT" sz="800" baseline="0">
              <a:solidFill>
                <a:schemeClr val="dk1"/>
              </a:solidFill>
              <a:effectLst/>
              <a:latin typeface="+mn-lt"/>
              <a:ea typeface="+mn-ea"/>
              <a:cs typeface="+mn-cs"/>
            </a:rPr>
            <a:t>Zona Esterna/Periferica </a:t>
          </a:r>
          <a:r>
            <a:rPr lang="it-IT" sz="800" b="1" baseline="0">
              <a:solidFill>
                <a:schemeClr val="dk1"/>
              </a:solidFill>
              <a:effectLst/>
              <a:latin typeface="+mn-lt"/>
              <a:ea typeface="+mn-ea"/>
              <a:cs typeface="+mn-cs"/>
            </a:rPr>
            <a:t>€ 30</a:t>
          </a:r>
          <a:endParaRPr lang="it-IT" sz="800" b="1">
            <a:solidFill>
              <a:schemeClr val="dk1"/>
            </a:solidFill>
            <a:effectLst/>
            <a:latin typeface="+mn-lt"/>
            <a:ea typeface="+mn-ea"/>
            <a:cs typeface="+mn-cs"/>
          </a:endParaRPr>
        </a:p>
        <a:p>
          <a:endParaRPr lang="it-IT" sz="800" baseline="0">
            <a:effectLst/>
          </a:endParaRPr>
        </a:p>
        <a:p>
          <a:r>
            <a:rPr lang="it-IT" sz="800" b="1" baseline="0">
              <a:effectLst/>
            </a:rPr>
            <a:t>- Zona Storica</a:t>
          </a:r>
          <a:r>
            <a:rPr lang="it-IT" sz="800" b="0" baseline="0">
              <a:solidFill>
                <a:schemeClr val="dk1"/>
              </a:solidFill>
              <a:effectLst/>
              <a:latin typeface="+mn-lt"/>
              <a:ea typeface="+mn-ea"/>
              <a:cs typeface="+mn-cs"/>
            </a:rPr>
            <a:t>: </a:t>
          </a:r>
          <a:r>
            <a:rPr lang="it-IT" sz="800" b="0">
              <a:solidFill>
                <a:schemeClr val="dk1"/>
              </a:solidFill>
              <a:effectLst/>
              <a:latin typeface="+mn-lt"/>
              <a:ea typeface="+mn-ea"/>
              <a:cs typeface="+mn-cs"/>
            </a:rPr>
            <a:t>aree comprese all’interno della </a:t>
          </a:r>
          <a:r>
            <a:rPr lang="it-IT" sz="800" b="1">
              <a:solidFill>
                <a:schemeClr val="dk1"/>
              </a:solidFill>
              <a:effectLst/>
              <a:latin typeface="+mn-lt"/>
              <a:ea typeface="+mn-ea"/>
              <a:cs typeface="+mn-cs"/>
            </a:rPr>
            <a:t>“Città Storica” </a:t>
          </a:r>
          <a:r>
            <a:rPr lang="it-IT" sz="800" b="0">
              <a:solidFill>
                <a:schemeClr val="dk1"/>
              </a:solidFill>
              <a:effectLst/>
              <a:latin typeface="+mn-lt"/>
              <a:ea typeface="+mn-ea"/>
              <a:cs typeface="+mn-cs"/>
            </a:rPr>
            <a:t>e le aree denominate </a:t>
          </a:r>
          <a:r>
            <a:rPr lang="it-IT" sz="800" b="1">
              <a:solidFill>
                <a:schemeClr val="dk1"/>
              </a:solidFill>
              <a:effectLst/>
              <a:latin typeface="+mn-lt"/>
              <a:ea typeface="+mn-ea"/>
              <a:cs typeface="+mn-cs"/>
            </a:rPr>
            <a:t>“Ex Mura”</a:t>
          </a:r>
          <a:r>
            <a:rPr lang="it-IT" sz="800" b="0">
              <a:solidFill>
                <a:schemeClr val="dk1"/>
              </a:solidFill>
              <a:effectLst/>
              <a:latin typeface="+mn-lt"/>
              <a:ea typeface="+mn-ea"/>
              <a:cs typeface="+mn-cs"/>
            </a:rPr>
            <a:t> limitatamente a quelle ricomprese </a:t>
          </a:r>
          <a:r>
            <a:rPr lang="it-IT" sz="800" b="1">
              <a:solidFill>
                <a:schemeClr val="dk1"/>
              </a:solidFill>
              <a:effectLst/>
              <a:latin typeface="+mn-lt"/>
              <a:ea typeface="+mn-ea"/>
              <a:cs typeface="+mn-cs"/>
            </a:rPr>
            <a:t>nell’anello dei viali di circonvallazione</a:t>
          </a:r>
          <a:r>
            <a:rPr lang="it-IT" sz="800" b="0">
              <a:solidFill>
                <a:schemeClr val="dk1"/>
              </a:solidFill>
              <a:effectLst/>
              <a:latin typeface="+mn-lt"/>
              <a:ea typeface="+mn-ea"/>
              <a:cs typeface="+mn-cs"/>
            </a:rPr>
            <a:t>.</a:t>
          </a:r>
        </a:p>
        <a:p>
          <a:r>
            <a:rPr lang="it-IT" sz="800" b="1">
              <a:solidFill>
                <a:schemeClr val="dk1"/>
              </a:solidFill>
              <a:effectLst/>
              <a:latin typeface="+mn-lt"/>
              <a:ea typeface="+mn-ea"/>
              <a:cs typeface="+mn-cs"/>
            </a:rPr>
            <a:t>- Zona Intermedia: </a:t>
          </a:r>
          <a:r>
            <a:rPr lang="it-IT" sz="800">
              <a:solidFill>
                <a:schemeClr val="dk1"/>
              </a:solidFill>
              <a:effectLst/>
              <a:latin typeface="+mn-lt"/>
              <a:ea typeface="+mn-ea"/>
              <a:cs typeface="+mn-cs"/>
            </a:rPr>
            <a:t>aree comprese nel </a:t>
          </a:r>
          <a:r>
            <a:rPr lang="it-IT" sz="800" b="1">
              <a:solidFill>
                <a:schemeClr val="dk1"/>
              </a:solidFill>
              <a:effectLst/>
              <a:latin typeface="+mn-lt"/>
              <a:ea typeface="+mn-ea"/>
              <a:cs typeface="+mn-cs"/>
            </a:rPr>
            <a:t>Territorio Urbanizzato e Urbanizzabile</a:t>
          </a:r>
          <a:r>
            <a:rPr lang="it-IT" sz="800">
              <a:solidFill>
                <a:schemeClr val="dk1"/>
              </a:solidFill>
              <a:effectLst/>
              <a:latin typeface="+mn-lt"/>
              <a:ea typeface="+mn-ea"/>
              <a:cs typeface="+mn-cs"/>
            </a:rPr>
            <a:t>, definito e cartografato alla </a:t>
          </a:r>
          <a:r>
            <a:rPr lang="it-IT" sz="800" b="1">
              <a:solidFill>
                <a:schemeClr val="dk1"/>
              </a:solidFill>
              <a:effectLst/>
              <a:latin typeface="+mn-lt"/>
              <a:ea typeface="+mn-ea"/>
              <a:cs typeface="+mn-cs"/>
            </a:rPr>
            <a:t>Tav. CTP 3 del PSC 2030</a:t>
          </a:r>
          <a:r>
            <a:rPr lang="it-IT" sz="800">
              <a:solidFill>
                <a:schemeClr val="dk1"/>
              </a:solidFill>
              <a:effectLst/>
              <a:latin typeface="+mn-lt"/>
              <a:ea typeface="+mn-ea"/>
              <a:cs typeface="+mn-cs"/>
            </a:rPr>
            <a:t>.</a:t>
          </a:r>
        </a:p>
        <a:p>
          <a:r>
            <a:rPr lang="it-IT" sz="800" b="1">
              <a:solidFill>
                <a:schemeClr val="dk1"/>
              </a:solidFill>
              <a:effectLst/>
              <a:latin typeface="+mn-lt"/>
              <a:ea typeface="+mn-ea"/>
              <a:cs typeface="+mn-cs"/>
            </a:rPr>
            <a:t>- Zona Esterna/Periferica:</a:t>
          </a:r>
          <a:r>
            <a:rPr lang="it-IT" sz="800">
              <a:solidFill>
                <a:schemeClr val="dk1"/>
              </a:solidFill>
              <a:effectLst/>
              <a:latin typeface="+mn-lt"/>
              <a:ea typeface="+mn-ea"/>
              <a:cs typeface="+mn-cs"/>
            </a:rPr>
            <a:t> aree ricadenti </a:t>
          </a:r>
          <a:r>
            <a:rPr lang="it-IT" sz="800" b="0">
              <a:solidFill>
                <a:schemeClr val="dk1"/>
              </a:solidFill>
              <a:effectLst/>
              <a:latin typeface="+mn-lt"/>
              <a:ea typeface="+mn-ea"/>
              <a:cs typeface="+mn-cs"/>
            </a:rPr>
            <a:t>nel</a:t>
          </a:r>
          <a:r>
            <a:rPr lang="it-IT" sz="800" b="1">
              <a:solidFill>
                <a:schemeClr val="dk1"/>
              </a:solidFill>
              <a:effectLst/>
              <a:latin typeface="+mn-lt"/>
              <a:ea typeface="+mn-ea"/>
              <a:cs typeface="+mn-cs"/>
            </a:rPr>
            <a:t> Territorio Rurale</a:t>
          </a:r>
          <a:r>
            <a:rPr lang="it-IT" sz="800">
              <a:solidFill>
                <a:schemeClr val="dk1"/>
              </a:solidFill>
              <a:effectLst/>
              <a:latin typeface="+mn-lt"/>
              <a:ea typeface="+mn-ea"/>
              <a:cs typeface="+mn-cs"/>
            </a:rPr>
            <a:t>, definito e cartografato alla </a:t>
          </a:r>
          <a:r>
            <a:rPr lang="it-IT" sz="800" b="1">
              <a:solidFill>
                <a:schemeClr val="dk1"/>
              </a:solidFill>
              <a:effectLst/>
              <a:latin typeface="+mn-lt"/>
              <a:ea typeface="+mn-ea"/>
              <a:cs typeface="+mn-cs"/>
            </a:rPr>
            <a:t>Tav. CTP 3 del PSC 2030</a:t>
          </a:r>
          <a:r>
            <a:rPr lang="it-IT" sz="800">
              <a:solidFill>
                <a:schemeClr val="dk1"/>
              </a:solidFill>
              <a:effectLst/>
              <a:latin typeface="+mn-lt"/>
              <a:ea typeface="+mn-ea"/>
              <a:cs typeface="+mn-cs"/>
            </a:rPr>
            <a:t>.</a:t>
          </a:r>
        </a:p>
        <a:p>
          <a:endParaRPr lang="it-IT" sz="8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it-IT" sz="800">
              <a:solidFill>
                <a:schemeClr val="dk1"/>
              </a:solidFill>
              <a:effectLst/>
              <a:latin typeface="+mn-lt"/>
              <a:ea typeface="+mn-ea"/>
              <a:cs typeface="+mn-cs"/>
            </a:rPr>
            <a:t>* </a:t>
          </a:r>
          <a:r>
            <a:rPr lang="it-IT" sz="800" b="1">
              <a:solidFill>
                <a:schemeClr val="dk1"/>
              </a:solidFill>
              <a:effectLst/>
              <a:latin typeface="+mn-lt"/>
              <a:ea typeface="+mn-ea"/>
              <a:cs typeface="+mn-cs"/>
            </a:rPr>
            <a:t>Tariffa</a:t>
          </a:r>
          <a:r>
            <a:rPr lang="it-IT" sz="800" b="1" baseline="0">
              <a:solidFill>
                <a:schemeClr val="dk1"/>
              </a:solidFill>
              <a:effectLst/>
              <a:latin typeface="+mn-lt"/>
              <a:ea typeface="+mn-ea"/>
              <a:cs typeface="+mn-cs"/>
            </a:rPr>
            <a:t> monetizzazione parcheggio privato:</a:t>
          </a:r>
          <a:r>
            <a:rPr lang="it-IT" sz="800" baseline="0">
              <a:solidFill>
                <a:schemeClr val="dk1"/>
              </a:solidFill>
              <a:effectLst/>
              <a:latin typeface="+mn-lt"/>
              <a:ea typeface="+mn-ea"/>
              <a:cs typeface="+mn-cs"/>
            </a:rPr>
            <a:t> soggetta ad aggiornamento ISTAT annuale, è consultabile sul sito SUEI del Comune di Parma (Sezione Oneri e Diritti - Tariffe e Modalità di Paramento).</a:t>
          </a:r>
          <a:endParaRPr lang="it-IT" sz="800">
            <a:effectLst/>
          </a:endParaRPr>
        </a:p>
        <a:p>
          <a:endParaRPr lang="it-IT" sz="800">
            <a:solidFill>
              <a:schemeClr val="dk1"/>
            </a:solidFill>
            <a:effectLst/>
            <a:latin typeface="+mn-lt"/>
            <a:ea typeface="+mn-ea"/>
            <a:cs typeface="+mn-cs"/>
          </a:endParaRPr>
        </a:p>
        <a:p>
          <a:r>
            <a:rPr lang="it-IT" sz="800" b="1" i="1">
              <a:solidFill>
                <a:schemeClr val="dk1"/>
              </a:solidFill>
              <a:effectLst/>
              <a:latin typeface="+mn-lt"/>
              <a:ea typeface="+mn-ea"/>
              <a:cs typeface="+mn-cs"/>
            </a:rPr>
            <a:t>NOTE:</a:t>
          </a:r>
        </a:p>
        <a:p>
          <a:r>
            <a:rPr lang="it-IT" sz="800" i="1">
              <a:effectLst/>
            </a:rPr>
            <a:t>1. La monetizzazione delle dotazioni territoriali riguarda solo il valore dell'area non ceduta e pertanto non comporta alcuno scomputo sul contributo di costruzione (U1-U2-D-S).</a:t>
          </a:r>
        </a:p>
        <a:p>
          <a:r>
            <a:rPr lang="it-IT" sz="800" i="1">
              <a:effectLst/>
            </a:rPr>
            <a:t>2. La realizzazione e cessione delle dotazioni territoriali comporta lo scomputo del contributo di costruzione previsto per la tipologia di opere realizzate (U1-U2-D-S).</a:t>
          </a:r>
        </a:p>
        <a:p>
          <a:r>
            <a:rPr lang="it-IT" sz="800" i="1">
              <a:effectLst/>
            </a:rPr>
            <a:t>3. </a:t>
          </a:r>
          <a:r>
            <a:rPr lang="it-IT" sz="800" i="1" baseline="0">
              <a:effectLst/>
            </a:rPr>
            <a:t>La quota sul Costo di Costruzione (QCC) è sempre esclusa dallo scomputo.</a:t>
          </a:r>
        </a:p>
      </xdr:txBody>
    </xdr:sp>
    <xdr:clientData/>
  </xdr:twoCellAnchor>
  <xdr:twoCellAnchor>
    <xdr:from>
      <xdr:col>1</xdr:col>
      <xdr:colOff>41413</xdr:colOff>
      <xdr:row>204</xdr:row>
      <xdr:rowOff>76200</xdr:rowOff>
    </xdr:from>
    <xdr:to>
      <xdr:col>16</xdr:col>
      <xdr:colOff>576278</xdr:colOff>
      <xdr:row>211</xdr:row>
      <xdr:rowOff>136072</xdr:rowOff>
    </xdr:to>
    <xdr:sp macro="" textlink="">
      <xdr:nvSpPr>
        <xdr:cNvPr id="19" name="CasellaDiTesto 18">
          <a:extLst>
            <a:ext uri="{FF2B5EF4-FFF2-40B4-BE49-F238E27FC236}">
              <a16:creationId xmlns="" xmlns:a16="http://schemas.microsoft.com/office/drawing/2014/main" id="{00000000-0008-0000-0000-000013000000}"/>
            </a:ext>
          </a:extLst>
        </xdr:cNvPr>
        <xdr:cNvSpPr txBox="1"/>
      </xdr:nvSpPr>
      <xdr:spPr>
        <a:xfrm>
          <a:off x="193813" y="29775150"/>
          <a:ext cx="8392990" cy="122192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800" i="1" baseline="0">
              <a:effectLst/>
            </a:rPr>
            <a:t>Il Contributo di Costruzione e la Monetizzazione devono essere </a:t>
          </a:r>
          <a:r>
            <a:rPr lang="it-IT" sz="800" b="1" i="1" baseline="0">
              <a:effectLst/>
            </a:rPr>
            <a:t>versati al momento della presentazione della SCIA o entro (e non oltre) 30 giorni dalla data di rilascio del Permesso di Costruire</a:t>
          </a:r>
          <a:r>
            <a:rPr lang="it-IT" sz="800" b="0" i="1" baseline="0">
              <a:effectLst/>
            </a:rPr>
            <a:t>.</a:t>
          </a:r>
        </a:p>
        <a:p>
          <a:r>
            <a:rPr lang="it-IT" sz="800" i="1" baseline="0">
              <a:effectLst/>
            </a:rPr>
            <a:t>Per importi superiori a € 5.000,00 è altresì ammessa la seguente rateizzazione:</a:t>
          </a:r>
        </a:p>
        <a:p>
          <a:r>
            <a:rPr lang="it-IT" sz="800" b="1" i="1" baseline="0">
              <a:effectLst/>
            </a:rPr>
            <a:t>- RATA n. 1</a:t>
          </a:r>
          <a:r>
            <a:rPr lang="it-IT" sz="800" i="1" baseline="0">
              <a:effectLst/>
            </a:rPr>
            <a:t> pari al </a:t>
          </a:r>
          <a:r>
            <a:rPr lang="it-IT" sz="800" b="1" i="1" baseline="0">
              <a:effectLst/>
            </a:rPr>
            <a:t>50%</a:t>
          </a:r>
          <a:r>
            <a:rPr lang="it-IT" sz="800" i="1" baseline="0">
              <a:effectLst/>
            </a:rPr>
            <a:t> dell'importo complessivo </a:t>
          </a:r>
          <a:r>
            <a:rPr lang="it-IT" sz="800" b="1" i="1" baseline="0">
              <a:effectLst/>
            </a:rPr>
            <a:t>+ Fidejussione importi residui</a:t>
          </a:r>
          <a:r>
            <a:rPr lang="it-IT" sz="800" i="1" baseline="0">
              <a:effectLst/>
            </a:rPr>
            <a:t>, da corrispondere </a:t>
          </a:r>
          <a:r>
            <a:rPr lang="it-IT" sz="800" i="1" baseline="0">
              <a:solidFill>
                <a:schemeClr val="dk1"/>
              </a:solidFill>
              <a:effectLst/>
              <a:latin typeface="+mn-lt"/>
              <a:ea typeface="+mn-ea"/>
              <a:cs typeface="+mn-cs"/>
            </a:rPr>
            <a:t>al momento della presentazione della SCIA o entro 30 gg dal rilascio del Permesso di Costruire</a:t>
          </a:r>
        </a:p>
        <a:p>
          <a:pPr marL="0" marR="0" indent="0" defTabSz="914400" eaLnBrk="1" fontAlgn="auto" latinLnBrk="0" hangingPunct="1">
            <a:lnSpc>
              <a:spcPct val="100000"/>
            </a:lnSpc>
            <a:spcBef>
              <a:spcPts val="0"/>
            </a:spcBef>
            <a:spcAft>
              <a:spcPts val="0"/>
            </a:spcAft>
            <a:buClrTx/>
            <a:buSzTx/>
            <a:buFontTx/>
            <a:buNone/>
            <a:tabLst/>
            <a:defRPr/>
          </a:pPr>
          <a:r>
            <a:rPr lang="it-IT" sz="800" b="1" i="1" baseline="0">
              <a:solidFill>
                <a:schemeClr val="dk1"/>
              </a:solidFill>
              <a:effectLst/>
              <a:latin typeface="+mn-lt"/>
              <a:ea typeface="+mn-ea"/>
              <a:cs typeface="+mn-cs"/>
            </a:rPr>
            <a:t>- RATA n. 2</a:t>
          </a:r>
          <a:r>
            <a:rPr lang="it-IT" sz="800" i="1" baseline="0">
              <a:solidFill>
                <a:schemeClr val="dk1"/>
              </a:solidFill>
              <a:effectLst/>
              <a:latin typeface="+mn-lt"/>
              <a:ea typeface="+mn-ea"/>
              <a:cs typeface="+mn-cs"/>
            </a:rPr>
            <a:t> pari al </a:t>
          </a:r>
          <a:r>
            <a:rPr lang="it-IT" sz="800" b="1" i="1" baseline="0">
              <a:solidFill>
                <a:schemeClr val="dk1"/>
              </a:solidFill>
              <a:effectLst/>
              <a:latin typeface="+mn-lt"/>
              <a:ea typeface="+mn-ea"/>
              <a:cs typeface="+mn-cs"/>
            </a:rPr>
            <a:t>25% </a:t>
          </a:r>
          <a:r>
            <a:rPr lang="it-IT" sz="800" i="1" baseline="0">
              <a:solidFill>
                <a:schemeClr val="dk1"/>
              </a:solidFill>
              <a:effectLst/>
              <a:latin typeface="+mn-lt"/>
              <a:ea typeface="+mn-ea"/>
              <a:cs typeface="+mn-cs"/>
            </a:rPr>
            <a:t>dell'importo complessivo, da corrispondere entro 9 mesi dal momento della presentazione della SCIA o dalla data di rilascio del Permesso di Costruire</a:t>
          </a:r>
          <a:endParaRPr lang="it-IT" sz="800">
            <a:effectLst/>
          </a:endParaRPr>
        </a:p>
        <a:p>
          <a:pPr marL="0" marR="0" indent="0" defTabSz="914400" eaLnBrk="1" fontAlgn="auto" latinLnBrk="0" hangingPunct="1">
            <a:lnSpc>
              <a:spcPct val="100000"/>
            </a:lnSpc>
            <a:spcBef>
              <a:spcPts val="0"/>
            </a:spcBef>
            <a:spcAft>
              <a:spcPts val="0"/>
            </a:spcAft>
            <a:buClrTx/>
            <a:buSzTx/>
            <a:buFontTx/>
            <a:buNone/>
            <a:tabLst/>
            <a:defRPr/>
          </a:pPr>
          <a:r>
            <a:rPr lang="it-IT" sz="800" b="1" i="1" baseline="0">
              <a:solidFill>
                <a:schemeClr val="dk1"/>
              </a:solidFill>
              <a:effectLst/>
              <a:latin typeface="+mn-lt"/>
              <a:ea typeface="+mn-ea"/>
              <a:cs typeface="+mn-cs"/>
            </a:rPr>
            <a:t>- RATA n. 3</a:t>
          </a:r>
          <a:r>
            <a:rPr lang="it-IT" sz="800" i="1" baseline="0">
              <a:solidFill>
                <a:schemeClr val="dk1"/>
              </a:solidFill>
              <a:effectLst/>
              <a:latin typeface="+mn-lt"/>
              <a:ea typeface="+mn-ea"/>
              <a:cs typeface="+mn-cs"/>
            </a:rPr>
            <a:t> pari al </a:t>
          </a:r>
          <a:r>
            <a:rPr lang="it-IT" sz="800" b="1" i="1" baseline="0">
              <a:solidFill>
                <a:schemeClr val="dk1"/>
              </a:solidFill>
              <a:effectLst/>
              <a:latin typeface="+mn-lt"/>
              <a:ea typeface="+mn-ea"/>
              <a:cs typeface="+mn-cs"/>
            </a:rPr>
            <a:t>25%</a:t>
          </a:r>
          <a:r>
            <a:rPr lang="it-IT" sz="800" i="1" baseline="0">
              <a:solidFill>
                <a:schemeClr val="dk1"/>
              </a:solidFill>
              <a:effectLst/>
              <a:latin typeface="+mn-lt"/>
              <a:ea typeface="+mn-ea"/>
              <a:cs typeface="+mn-cs"/>
            </a:rPr>
            <a:t> dell'importo complessivo, da corrispondere entro 18 mesi dal momento della presentazione della SCIA o dalla data di rilascio del Permesso di Costruire</a:t>
          </a:r>
          <a:endParaRPr lang="it-IT" sz="800">
            <a:effectLst/>
          </a:endParaRPr>
        </a:p>
        <a:p>
          <a:r>
            <a:rPr lang="it-IT" sz="800" i="1" baseline="0">
              <a:effectLst/>
            </a:rPr>
            <a:t>La rateizzazione è subordinata alla presentazione di garanzie reali o personali per gli importi residui (Rata n. 2 + Rata n. 3 = 50% dell'importo complessivo): </a:t>
          </a:r>
          <a:r>
            <a:rPr lang="it-IT" sz="800" b="1" i="1" baseline="0">
              <a:effectLst/>
            </a:rPr>
            <a:t>fideiussione bancaria o assicurativa *</a:t>
          </a:r>
        </a:p>
        <a:p>
          <a:r>
            <a:rPr lang="it-IT" sz="800" b="1" i="1" baseline="0">
              <a:effectLst/>
            </a:rPr>
            <a:t>In caso di ritardato pagamento rispetto alle scadenze fissate del contributo di costruzione (U1, U2, QCC, D, S, CS), si applicheranno le maggiorazioni di cui all’art. 20 della L.R. n.23/2004. In caso di ritardato pagamento rispetto alle scadenze fissate delle somme dovute a titolo di monetizzazione parcheggi, si applicheranno gli interessi legali.</a:t>
          </a:r>
        </a:p>
        <a:p>
          <a:r>
            <a:rPr lang="it-IT" sz="800" b="1" i="1" baseline="0">
              <a:effectLst/>
            </a:rPr>
            <a:t>Il Contributo Città Pubblica non può essere rateizzato e deve essere versato in unica soluzione ai sensi della Determina Dirigenziale n. 2383/2020.</a:t>
          </a:r>
        </a:p>
        <a:p>
          <a:endParaRPr lang="it-IT" sz="800" b="1" i="1" baseline="0">
            <a:effectLst/>
          </a:endParaRPr>
        </a:p>
        <a:p>
          <a:endParaRPr lang="it-IT" sz="800" b="1" i="1" baseline="0">
            <a:effectLst/>
          </a:endParaRPr>
        </a:p>
        <a:p>
          <a:endParaRPr lang="it-IT" sz="800" b="1" i="1" baseline="0">
            <a:effectLst/>
          </a:endParaRPr>
        </a:p>
      </xdr:txBody>
    </xdr:sp>
    <xdr:clientData/>
  </xdr:twoCellAnchor>
  <xdr:twoCellAnchor>
    <xdr:from>
      <xdr:col>11</xdr:col>
      <xdr:colOff>54927</xdr:colOff>
      <xdr:row>178</xdr:row>
      <xdr:rowOff>63888</xdr:rowOff>
    </xdr:from>
    <xdr:to>
      <xdr:col>16</xdr:col>
      <xdr:colOff>568449</xdr:colOff>
      <xdr:row>200</xdr:row>
      <xdr:rowOff>90236</xdr:rowOff>
    </xdr:to>
    <xdr:sp macro="" textlink="">
      <xdr:nvSpPr>
        <xdr:cNvPr id="20" name="CasellaDiTesto 19">
          <a:extLst>
            <a:ext uri="{FF2B5EF4-FFF2-40B4-BE49-F238E27FC236}">
              <a16:creationId xmlns="" xmlns:a16="http://schemas.microsoft.com/office/drawing/2014/main" id="{00000000-0008-0000-0000-000014000000}"/>
            </a:ext>
          </a:extLst>
        </xdr:cNvPr>
        <xdr:cNvSpPr txBox="1"/>
      </xdr:nvSpPr>
      <xdr:spPr>
        <a:xfrm>
          <a:off x="4760277" y="25524213"/>
          <a:ext cx="3818697" cy="36172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800" b="1" i="1" baseline="0">
              <a:effectLst/>
            </a:rPr>
            <a:t>* Caratteristiche delle garanzie da fornire in caso di rateizzazione:</a:t>
          </a:r>
        </a:p>
        <a:p>
          <a:endParaRPr lang="it-IT" sz="800" b="1" i="1" baseline="0">
            <a:effectLst/>
          </a:endParaRPr>
        </a:p>
        <a:p>
          <a:pPr lvl="0"/>
          <a:r>
            <a:rPr lang="it-IT" sz="800" b="1" i="1">
              <a:solidFill>
                <a:schemeClr val="dk1"/>
              </a:solidFill>
              <a:effectLst/>
              <a:latin typeface="+mn-lt"/>
              <a:ea typeface="+mn-ea"/>
              <a:cs typeface="+mn-cs"/>
            </a:rPr>
            <a:t>In ordine all’ambito soggettivo</a:t>
          </a:r>
          <a:endParaRPr lang="it-IT" sz="800" i="1">
            <a:solidFill>
              <a:schemeClr val="dk1"/>
            </a:solidFill>
            <a:effectLst/>
            <a:latin typeface="+mn-lt"/>
            <a:ea typeface="+mn-ea"/>
            <a:cs typeface="+mn-cs"/>
          </a:endParaRPr>
        </a:p>
        <a:p>
          <a:r>
            <a:rPr lang="it-IT" sz="800" b="1" i="1">
              <a:solidFill>
                <a:schemeClr val="dk1"/>
              </a:solidFill>
              <a:effectLst/>
              <a:latin typeface="+mn-lt"/>
              <a:ea typeface="+mn-ea"/>
              <a:cs typeface="+mn-cs"/>
            </a:rPr>
            <a:t>A.1</a:t>
          </a:r>
          <a:r>
            <a:rPr lang="it-IT" sz="800" i="1">
              <a:solidFill>
                <a:schemeClr val="dk1"/>
              </a:solidFill>
              <a:effectLst/>
              <a:latin typeface="+mn-lt"/>
              <a:ea typeface="+mn-ea"/>
              <a:cs typeface="+mn-cs"/>
            </a:rPr>
            <a:t> la fidejussione può essere </a:t>
          </a:r>
          <a:r>
            <a:rPr lang="it-IT" sz="800" b="1" i="1">
              <a:solidFill>
                <a:schemeClr val="dk1"/>
              </a:solidFill>
              <a:effectLst/>
              <a:latin typeface="+mn-lt"/>
              <a:ea typeface="+mn-ea"/>
              <a:cs typeface="+mn-cs"/>
            </a:rPr>
            <a:t>bancaria o assicurativa</a:t>
          </a:r>
          <a:r>
            <a:rPr lang="it-IT" sz="800" i="1">
              <a:solidFill>
                <a:schemeClr val="dk1"/>
              </a:solidFill>
              <a:effectLst/>
              <a:latin typeface="+mn-lt"/>
              <a:ea typeface="+mn-ea"/>
              <a:cs typeface="+mn-cs"/>
            </a:rPr>
            <a:t> (in tal caso contratta con compagnie in possesso dei requisiti di cui alla legge n. 348/1982 e ss.mm., previsti per la costituzione di cauzioni a garanzia di obbligazioni verso lo Stato ed altri enti pubblici, ed in particolare iscritte nell’elenco speciale di cui all’art. 107 del testo unico delle leggi in materia bancaria e creditizia di cui al d.lgs. n. 385/1993 come successivamente modificata); </a:t>
          </a:r>
        </a:p>
        <a:p>
          <a:r>
            <a:rPr lang="it-IT" sz="800" b="1" i="1">
              <a:solidFill>
                <a:schemeClr val="dk1"/>
              </a:solidFill>
              <a:effectLst/>
              <a:latin typeface="+mn-lt"/>
              <a:ea typeface="+mn-ea"/>
              <a:cs typeface="+mn-cs"/>
            </a:rPr>
            <a:t>A.2</a:t>
          </a:r>
          <a:r>
            <a:rPr lang="it-IT" sz="800" i="1">
              <a:solidFill>
                <a:schemeClr val="dk1"/>
              </a:solidFill>
              <a:effectLst/>
              <a:latin typeface="+mn-lt"/>
              <a:ea typeface="+mn-ea"/>
              <a:cs typeface="+mn-cs"/>
            </a:rPr>
            <a:t> in caso di compagnie assicurative con sede legale all’estero deve trattarsi di impresa ammessa ad operare in Italia </a:t>
          </a:r>
          <a:r>
            <a:rPr lang="it-IT" sz="800" b="1" i="1">
              <a:solidFill>
                <a:schemeClr val="dk1"/>
              </a:solidFill>
              <a:effectLst/>
              <a:latin typeface="+mn-lt"/>
              <a:ea typeface="+mn-ea"/>
              <a:cs typeface="+mn-cs"/>
            </a:rPr>
            <a:t>esclusivamente in regime di stabilimento </a:t>
          </a:r>
          <a:r>
            <a:rPr lang="it-IT" sz="800" i="1">
              <a:solidFill>
                <a:schemeClr val="dk1"/>
              </a:solidFill>
              <a:effectLst/>
              <a:latin typeface="+mn-lt"/>
              <a:ea typeface="+mn-ea"/>
              <a:cs typeface="+mn-cs"/>
            </a:rPr>
            <a:t>come risultante dagli appositi elenchi dell’IVASS (Istituto di Vigilanza sulle Assicurazioni);</a:t>
          </a:r>
        </a:p>
        <a:p>
          <a:endParaRPr lang="it-IT" sz="800" i="1">
            <a:solidFill>
              <a:schemeClr val="dk1"/>
            </a:solidFill>
            <a:effectLst/>
            <a:latin typeface="+mn-lt"/>
            <a:ea typeface="+mn-ea"/>
            <a:cs typeface="+mn-cs"/>
          </a:endParaRPr>
        </a:p>
        <a:p>
          <a:pPr lvl="0"/>
          <a:r>
            <a:rPr lang="it-IT" sz="800" b="1" i="1">
              <a:solidFill>
                <a:schemeClr val="dk1"/>
              </a:solidFill>
              <a:effectLst/>
              <a:latin typeface="+mn-lt"/>
              <a:ea typeface="+mn-ea"/>
              <a:cs typeface="+mn-cs"/>
            </a:rPr>
            <a:t>In ordine al contenuto </a:t>
          </a:r>
          <a:endParaRPr lang="it-IT" sz="800" i="1">
            <a:solidFill>
              <a:schemeClr val="dk1"/>
            </a:solidFill>
            <a:effectLst/>
            <a:latin typeface="+mn-lt"/>
            <a:ea typeface="+mn-ea"/>
            <a:cs typeface="+mn-cs"/>
          </a:endParaRPr>
        </a:p>
        <a:p>
          <a:pPr marL="0" indent="0"/>
          <a:r>
            <a:rPr lang="it-IT" sz="800" b="1" i="1">
              <a:solidFill>
                <a:schemeClr val="dk1"/>
              </a:solidFill>
              <a:effectLst/>
              <a:latin typeface="+mn-lt"/>
              <a:ea typeface="+mn-ea"/>
              <a:cs typeface="+mn-cs"/>
            </a:rPr>
            <a:t>B.1</a:t>
          </a:r>
          <a:r>
            <a:rPr lang="it-IT" sz="800" i="1">
              <a:solidFill>
                <a:schemeClr val="dk1"/>
              </a:solidFill>
              <a:effectLst/>
              <a:latin typeface="+mn-lt"/>
              <a:ea typeface="+mn-ea"/>
              <a:cs typeface="+mn-cs"/>
            </a:rPr>
            <a:t> devono soddisfare l'obbligazione assunta entro quindici giorni a semplice richiesta da parte del Comune con rinuncia di ogni eventuale eccezione, con esclusione del beneficio di cui all'art. 1944 del Codice Civile e con rinuncia ad avvalersi di quanto previsto all’art. 1957  del Codice Civile.</a:t>
          </a:r>
        </a:p>
        <a:p>
          <a:r>
            <a:rPr lang="it-IT" sz="800" b="1" i="1">
              <a:solidFill>
                <a:schemeClr val="dk1"/>
              </a:solidFill>
              <a:effectLst/>
              <a:latin typeface="+mn-lt"/>
              <a:ea typeface="+mn-ea"/>
              <a:cs typeface="+mn-cs"/>
            </a:rPr>
            <a:t>B.2</a:t>
          </a:r>
          <a:r>
            <a:rPr lang="it-IT" sz="800" i="1">
              <a:solidFill>
                <a:schemeClr val="dk1"/>
              </a:solidFill>
              <a:effectLst/>
              <a:latin typeface="+mn-lt"/>
              <a:ea typeface="+mn-ea"/>
              <a:cs typeface="+mn-cs"/>
            </a:rPr>
            <a:t> devono prevedere la possibilità di parziale escussione da parte del Comune, in proporzione all’entità delle inadempienze verificatesi;</a:t>
          </a:r>
        </a:p>
        <a:p>
          <a:r>
            <a:rPr lang="it-IT" sz="800" b="1" i="1">
              <a:solidFill>
                <a:schemeClr val="dk1"/>
              </a:solidFill>
              <a:effectLst/>
              <a:latin typeface="+mn-lt"/>
              <a:ea typeface="+mn-ea"/>
              <a:cs typeface="+mn-cs"/>
            </a:rPr>
            <a:t>B.3</a:t>
          </a:r>
          <a:r>
            <a:rPr lang="it-IT" sz="800" i="1">
              <a:solidFill>
                <a:schemeClr val="dk1"/>
              </a:solidFill>
              <a:effectLst/>
              <a:latin typeface="+mn-lt"/>
              <a:ea typeface="+mn-ea"/>
              <a:cs typeface="+mn-cs"/>
            </a:rPr>
            <a:t> devono rimanere valide ed operanti fino al completo assolvimento delle obbligazioni assunte con estinzione o riduzione assoggettata ad espressa dichiarazione liberatoria (o restituzione del documento originale) da parte del beneficiario (Comune garantito);</a:t>
          </a:r>
        </a:p>
        <a:p>
          <a:r>
            <a:rPr lang="it-IT" sz="800" b="1" i="1">
              <a:solidFill>
                <a:schemeClr val="dk1"/>
              </a:solidFill>
              <a:effectLst/>
              <a:latin typeface="+mn-lt"/>
              <a:ea typeface="+mn-ea"/>
              <a:cs typeface="+mn-cs"/>
            </a:rPr>
            <a:t>B.4</a:t>
          </a:r>
          <a:r>
            <a:rPr lang="it-IT" sz="800" i="1">
              <a:solidFill>
                <a:schemeClr val="dk1"/>
              </a:solidFill>
              <a:effectLst/>
              <a:latin typeface="+mn-lt"/>
              <a:ea typeface="+mn-ea"/>
              <a:cs typeface="+mn-cs"/>
            </a:rPr>
            <a:t> devono esplicitamente prevedere che il mancato pagamento di supplementi di premio/commissione da parte dell’obbligato principale non potrà essere opposto, in nessun caso, al beneficiario;</a:t>
          </a:r>
        </a:p>
        <a:p>
          <a:r>
            <a:rPr lang="it-IT" sz="800" b="1" i="1">
              <a:solidFill>
                <a:schemeClr val="dk1"/>
              </a:solidFill>
              <a:effectLst/>
              <a:latin typeface="+mn-lt"/>
              <a:ea typeface="+mn-ea"/>
              <a:cs typeface="+mn-cs"/>
            </a:rPr>
            <a:t>B.5</a:t>
          </a:r>
          <a:r>
            <a:rPr lang="it-IT" sz="800" i="1">
              <a:solidFill>
                <a:schemeClr val="dk1"/>
              </a:solidFill>
              <a:effectLst/>
              <a:latin typeface="+mn-lt"/>
              <a:ea typeface="+mn-ea"/>
              <a:cs typeface="+mn-cs"/>
            </a:rPr>
            <a:t> devono prevedere che il foro competente, nel caso di controversie, sarà esclusivamente quello dell’autorità giudiziaria del luogo dove ha sede l’ente garantito.</a:t>
          </a:r>
          <a:endParaRPr lang="it-IT" sz="800" i="1" baseline="0">
            <a:effectLst/>
          </a:endParaRPr>
        </a:p>
        <a:p>
          <a:endParaRPr lang="it-IT" sz="800" i="1" baseline="0">
            <a:effectLst/>
          </a:endParaRPr>
        </a:p>
        <a:p>
          <a:endParaRPr lang="it-IT" sz="800" i="1" baseline="0">
            <a:effectLst/>
          </a:endParaRPr>
        </a:p>
      </xdr:txBody>
    </xdr:sp>
    <xdr:clientData/>
  </xdr:twoCellAnchor>
  <xdr:twoCellAnchor>
    <xdr:from>
      <xdr:col>29</xdr:col>
      <xdr:colOff>47625</xdr:colOff>
      <xdr:row>131</xdr:row>
      <xdr:rowOff>152400</xdr:rowOff>
    </xdr:from>
    <xdr:to>
      <xdr:col>32</xdr:col>
      <xdr:colOff>571500</xdr:colOff>
      <xdr:row>149</xdr:row>
      <xdr:rowOff>133349</xdr:rowOff>
    </xdr:to>
    <xdr:sp macro="" textlink="">
      <xdr:nvSpPr>
        <xdr:cNvPr id="21" name="CasellaDiTesto 20">
          <a:extLst>
            <a:ext uri="{FF2B5EF4-FFF2-40B4-BE49-F238E27FC236}">
              <a16:creationId xmlns="" xmlns:a16="http://schemas.microsoft.com/office/drawing/2014/main" id="{00000000-0008-0000-0000-000015000000}"/>
            </a:ext>
          </a:extLst>
        </xdr:cNvPr>
        <xdr:cNvSpPr txBox="1"/>
      </xdr:nvSpPr>
      <xdr:spPr>
        <a:xfrm>
          <a:off x="14354175" y="22040850"/>
          <a:ext cx="2733675" cy="2933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900" b="1" i="0" baseline="0">
              <a:solidFill>
                <a:srgbClr val="FF0000"/>
              </a:solidFill>
              <a:effectLst/>
              <a:latin typeface="+mn-lt"/>
              <a:ea typeface="+mn-ea"/>
              <a:cs typeface="+mn-cs"/>
            </a:rPr>
            <a:t>* Normalmente la monetizzazione del parcheggio privato non è ammessa e, quindi, i parcheggi devono essere reperiti fisicamente.</a:t>
          </a:r>
          <a:r>
            <a:rPr lang="it-IT" sz="900" b="0" i="0" baseline="0">
              <a:solidFill>
                <a:schemeClr val="dk1"/>
              </a:solidFill>
              <a:effectLst/>
              <a:latin typeface="+mn-lt"/>
              <a:ea typeface="+mn-ea"/>
              <a:cs typeface="+mn-cs"/>
            </a:rPr>
            <a:t> </a:t>
          </a:r>
          <a:r>
            <a:rPr lang="it-IT" sz="900" b="1" i="0" baseline="0">
              <a:solidFill>
                <a:schemeClr val="dk1"/>
              </a:solidFill>
              <a:effectLst/>
              <a:latin typeface="+mn-lt"/>
              <a:ea typeface="+mn-ea"/>
              <a:cs typeface="+mn-cs"/>
            </a:rPr>
            <a:t>In casi eccezionali, quali il recupero ai fini abitatidi di sottotetti esistenti, è ammessa la monetizzazione</a:t>
          </a:r>
          <a:r>
            <a:rPr lang="it-IT" sz="900" b="0" i="0" baseline="0">
              <a:solidFill>
                <a:schemeClr val="dk1"/>
              </a:solidFill>
              <a:effectLst/>
              <a:latin typeface="+mn-lt"/>
              <a:ea typeface="+mn-ea"/>
              <a:cs typeface="+mn-cs"/>
            </a:rPr>
            <a:t> qualora sia dimostrata l'impossibilità di realizzare i parcheggi pertinenziali per mancata disponibilità di spazi idonei. </a:t>
          </a:r>
          <a:r>
            <a:rPr lang="it-IT" sz="900" b="1" i="0" baseline="0">
              <a:solidFill>
                <a:srgbClr val="FF0000"/>
              </a:solidFill>
              <a:effectLst/>
              <a:latin typeface="+mn-lt"/>
              <a:ea typeface="+mn-ea"/>
              <a:cs typeface="+mn-cs"/>
            </a:rPr>
            <a:t>Da Verificare con la S.O. Verifica Conformità Interventi Edilizi.</a:t>
          </a:r>
          <a:endParaRPr lang="it-IT" sz="900" b="1">
            <a:solidFill>
              <a:srgbClr val="FF0000"/>
            </a:solidFill>
            <a:effectLst/>
          </a:endParaRPr>
        </a:p>
        <a:p>
          <a:endParaRPr lang="it-IT" sz="900" b="1" i="0" baseline="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it-IT" sz="900" b="1" i="0" baseline="0">
              <a:solidFill>
                <a:srgbClr val="FF0000"/>
              </a:solidFill>
              <a:effectLst/>
              <a:latin typeface="+mn-lt"/>
              <a:ea typeface="+mn-ea"/>
              <a:cs typeface="+mn-cs"/>
            </a:rPr>
            <a:t>Lo standard</a:t>
          </a:r>
          <a:r>
            <a:rPr lang="it-IT" sz="900" b="0" i="0" baseline="0">
              <a:solidFill>
                <a:schemeClr val="dk1"/>
              </a:solidFill>
              <a:effectLst/>
              <a:latin typeface="+mn-lt"/>
              <a:ea typeface="+mn-ea"/>
              <a:cs typeface="+mn-cs"/>
            </a:rPr>
            <a:t> di parcheggio privato da reperire o monetizzare, in funzione della destinazione d'uso dell'immobile, è consultabile al Capo 3 " Usi del suolo e Standard" del RUE vigente. </a:t>
          </a:r>
          <a:r>
            <a:rPr lang="it-IT" sz="900" b="1" i="0" baseline="0">
              <a:solidFill>
                <a:schemeClr val="dk1"/>
              </a:solidFill>
              <a:effectLst/>
              <a:latin typeface="+mn-lt"/>
              <a:ea typeface="+mn-ea"/>
              <a:cs typeface="+mn-cs"/>
            </a:rPr>
            <a:t>Es: per uso abitativo Ufa lo standard è pari a 0,3.</a:t>
          </a:r>
          <a:endParaRPr lang="it-IT" sz="900" b="1">
            <a:effectLst/>
          </a:endParaRPr>
        </a:p>
        <a:p>
          <a:endParaRPr lang="it-IT" sz="800" b="1" i="0" baseline="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it-IT" sz="900" b="1" i="0" baseline="0">
              <a:solidFill>
                <a:srgbClr val="FF0000"/>
              </a:solidFill>
              <a:effectLst/>
            </a:rPr>
            <a:t>Per la tariffa, consultare le determine sul sito SUEI del Comune di Parma (Sezione Oneri e Diritti).</a:t>
          </a:r>
          <a:r>
            <a:rPr lang="it-IT" sz="900" b="1" i="0" baseline="0">
              <a:solidFill>
                <a:srgbClr val="FF0000"/>
              </a:solidFill>
              <a:effectLst/>
              <a:latin typeface="+mn-lt"/>
              <a:ea typeface="+mn-ea"/>
              <a:cs typeface="+mn-cs"/>
            </a:rPr>
            <a:t> </a:t>
          </a:r>
          <a:r>
            <a:rPr lang="it-IT" sz="900" b="1" i="0" baseline="0">
              <a:solidFill>
                <a:sysClr val="windowText" lastClr="000000"/>
              </a:solidFill>
              <a:effectLst/>
              <a:latin typeface="+mn-lt"/>
              <a:ea typeface="+mn-ea"/>
              <a:cs typeface="+mn-cs"/>
            </a:rPr>
            <a:t>Per l'anno 2024 la tariffa è pari a 144,82 €/mq.</a:t>
          </a:r>
          <a:endParaRPr lang="it-IT" sz="900">
            <a:solidFill>
              <a:sysClr val="windowText" lastClr="000000"/>
            </a:solidFill>
            <a:effectLst/>
          </a:endParaRPr>
        </a:p>
        <a:p>
          <a:endParaRPr lang="it-IT" sz="700" b="0" i="0" baseline="0">
            <a:effectLst/>
          </a:endParaRPr>
        </a:p>
      </xdr:txBody>
    </xdr:sp>
    <xdr:clientData/>
  </xdr:twoCellAnchor>
  <xdr:twoCellAnchor>
    <xdr:from>
      <xdr:col>1</xdr:col>
      <xdr:colOff>47625</xdr:colOff>
      <xdr:row>195</xdr:row>
      <xdr:rowOff>76201</xdr:rowOff>
    </xdr:from>
    <xdr:to>
      <xdr:col>10</xdr:col>
      <xdr:colOff>180974</xdr:colOff>
      <xdr:row>204</xdr:row>
      <xdr:rowOff>0</xdr:rowOff>
    </xdr:to>
    <xdr:sp macro="" textlink="">
      <xdr:nvSpPr>
        <xdr:cNvPr id="15" name="CasellaDiTesto 14">
          <a:extLst>
            <a:ext uri="{FF2B5EF4-FFF2-40B4-BE49-F238E27FC236}">
              <a16:creationId xmlns="" xmlns:a16="http://schemas.microsoft.com/office/drawing/2014/main" id="{00000000-0008-0000-0000-00000F000000}"/>
            </a:ext>
          </a:extLst>
        </xdr:cNvPr>
        <xdr:cNvSpPr txBox="1"/>
      </xdr:nvSpPr>
      <xdr:spPr>
        <a:xfrm>
          <a:off x="200025" y="28317826"/>
          <a:ext cx="4438649" cy="1381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900" b="1">
              <a:solidFill>
                <a:schemeClr val="dk1"/>
              </a:solidFill>
              <a:effectLst/>
              <a:latin typeface="+mn-lt"/>
              <a:ea typeface="+mn-ea"/>
              <a:cs typeface="+mn-cs"/>
            </a:rPr>
            <a:t>Durante la procedura online di invio della pratica</a:t>
          </a:r>
          <a:r>
            <a:rPr lang="it-IT" sz="900">
              <a:solidFill>
                <a:schemeClr val="dk1"/>
              </a:solidFill>
              <a:effectLst/>
              <a:latin typeface="+mn-lt"/>
              <a:ea typeface="+mn-ea"/>
              <a:cs typeface="+mn-cs"/>
            </a:rPr>
            <a:t> verrà presentata la sezione pagamenti in cui individuare </a:t>
          </a:r>
          <a:r>
            <a:rPr lang="it-IT" sz="900" b="1">
              <a:solidFill>
                <a:schemeClr val="dk1"/>
              </a:solidFill>
              <a:effectLst/>
              <a:latin typeface="+mn-lt"/>
              <a:ea typeface="+mn-ea"/>
              <a:cs typeface="+mn-cs"/>
            </a:rPr>
            <a:t>gli oneri/contributi e diritti di segreteria</a:t>
          </a:r>
          <a:r>
            <a:rPr lang="it-IT" sz="900">
              <a:solidFill>
                <a:schemeClr val="dk1"/>
              </a:solidFill>
              <a:effectLst/>
              <a:latin typeface="+mn-lt"/>
              <a:ea typeface="+mn-ea"/>
              <a:cs typeface="+mn-cs"/>
            </a:rPr>
            <a:t> dovuti. </a:t>
          </a:r>
          <a:r>
            <a:rPr lang="it-IT" sz="900" b="1">
              <a:solidFill>
                <a:schemeClr val="dk1"/>
              </a:solidFill>
              <a:effectLst/>
              <a:latin typeface="+mn-lt"/>
              <a:ea typeface="+mn-ea"/>
              <a:cs typeface="+mn-cs"/>
            </a:rPr>
            <a:t>Il servizio online permetterà di generare in tempo reale l’avviso di pagamento PagoPA o di pagare direttamente online l’importo dovuto.</a:t>
          </a:r>
        </a:p>
        <a:p>
          <a:endParaRPr lang="it-IT" sz="1000">
            <a:solidFill>
              <a:schemeClr val="dk1"/>
            </a:solidFill>
            <a:effectLst/>
            <a:latin typeface="+mn-lt"/>
            <a:ea typeface="+mn-ea"/>
            <a:cs typeface="+mn-cs"/>
          </a:endParaRPr>
        </a:p>
        <a:p>
          <a:r>
            <a:rPr lang="it-IT" sz="900" b="1" i="0" u="sng" baseline="0">
              <a:solidFill>
                <a:srgbClr val="FF0000"/>
              </a:solidFill>
              <a:effectLst/>
            </a:rPr>
            <a:t>Per integrazioni:</a:t>
          </a:r>
          <a:r>
            <a:rPr lang="it-IT" sz="900" b="1" i="0" baseline="0">
              <a:solidFill>
                <a:srgbClr val="FF0000"/>
              </a:solidFill>
              <a:effectLst/>
            </a:rPr>
            <a:t> entrare nel portale telematico SUAP ed effettuare la ricerca della pratica da integrare tramite la funzione "Consultazione", individuata la pratica, premere tasto INTEGRA. Valorizzare il campo oneri, compilare gli importi e, se richiesto, allegare il prospetto di calcolo. La piattaforma genera automaticamente l'avviso di pagamento.</a:t>
          </a:r>
        </a:p>
        <a:p>
          <a:endParaRPr lang="it-IT" sz="600" b="0" i="0" baseline="0">
            <a:effectLst/>
          </a:endParaRPr>
        </a:p>
        <a:p>
          <a:endParaRPr lang="it-IT" sz="600" b="0" i="0" baseline="0">
            <a:effectLst/>
          </a:endParaRPr>
        </a:p>
      </xdr:txBody>
    </xdr:sp>
    <xdr:clientData/>
  </xdr:twoCellAnchor>
  <xdr:twoCellAnchor>
    <xdr:from>
      <xdr:col>15</xdr:col>
      <xdr:colOff>66675</xdr:colOff>
      <xdr:row>11</xdr:row>
      <xdr:rowOff>19050</xdr:rowOff>
    </xdr:from>
    <xdr:to>
      <xdr:col>16</xdr:col>
      <xdr:colOff>144065</xdr:colOff>
      <xdr:row>13</xdr:row>
      <xdr:rowOff>39290</xdr:rowOff>
    </xdr:to>
    <xdr:sp macro="" textlink="">
      <xdr:nvSpPr>
        <xdr:cNvPr id="22" name="CasellaDiTesto 21">
          <a:hlinkClick xmlns:r="http://schemas.openxmlformats.org/officeDocument/2006/relationships" r:id="rId3"/>
          <a:extLst>
            <a:ext uri="{FF2B5EF4-FFF2-40B4-BE49-F238E27FC236}">
              <a16:creationId xmlns="" xmlns:a16="http://schemas.microsoft.com/office/drawing/2014/main" id="{00000000-0008-0000-0000-000016000000}"/>
            </a:ext>
          </a:extLst>
        </xdr:cNvPr>
        <xdr:cNvSpPr txBox="1"/>
      </xdr:nvSpPr>
      <xdr:spPr>
        <a:xfrm>
          <a:off x="7096125" y="1914525"/>
          <a:ext cx="1058465" cy="37266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800" b="1"/>
            <a:t>Guida calcolo U1 U2</a:t>
          </a:r>
        </a:p>
        <a:p>
          <a:pPr algn="ctr"/>
          <a:r>
            <a:rPr lang="it-IT" sz="800" b="0"/>
            <a:t>(clicca</a:t>
          </a:r>
          <a:r>
            <a:rPr lang="it-IT" sz="800" b="0" baseline="0"/>
            <a:t> per aprire)</a:t>
          </a:r>
          <a:endParaRPr lang="it-IT" sz="800" b="0"/>
        </a:p>
      </xdr:txBody>
    </xdr:sp>
    <xdr:clientData/>
  </xdr:twoCellAnchor>
  <xdr:twoCellAnchor>
    <xdr:from>
      <xdr:col>1</xdr:col>
      <xdr:colOff>47625</xdr:colOff>
      <xdr:row>162</xdr:row>
      <xdr:rowOff>95250</xdr:rowOff>
    </xdr:from>
    <xdr:to>
      <xdr:col>16</xdr:col>
      <xdr:colOff>582490</xdr:colOff>
      <xdr:row>173</xdr:row>
      <xdr:rowOff>123825</xdr:rowOff>
    </xdr:to>
    <xdr:sp macro="" textlink="">
      <xdr:nvSpPr>
        <xdr:cNvPr id="23" name="CasellaDiTesto 22">
          <a:extLst>
            <a:ext uri="{FF2B5EF4-FFF2-40B4-BE49-F238E27FC236}">
              <a16:creationId xmlns:a16="http://schemas.microsoft.com/office/drawing/2014/main" xmlns="" id="{00000000-0008-0000-0000-00000F000000}"/>
            </a:ext>
          </a:extLst>
        </xdr:cNvPr>
        <xdr:cNvSpPr txBox="1"/>
      </xdr:nvSpPr>
      <xdr:spPr>
        <a:xfrm>
          <a:off x="200025" y="27089100"/>
          <a:ext cx="8392990" cy="1809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800" b="0">
              <a:solidFill>
                <a:schemeClr val="dk1"/>
              </a:solidFill>
              <a:effectLst/>
              <a:latin typeface="+mn-lt"/>
              <a:ea typeface="+mn-ea"/>
              <a:cs typeface="+mn-cs"/>
            </a:rPr>
            <a:t>La monetizzazione</a:t>
          </a:r>
          <a:r>
            <a:rPr lang="it-IT" sz="800" b="0" baseline="0">
              <a:solidFill>
                <a:schemeClr val="dk1"/>
              </a:solidFill>
              <a:effectLst/>
              <a:latin typeface="+mn-lt"/>
              <a:ea typeface="+mn-ea"/>
              <a:cs typeface="+mn-cs"/>
            </a:rPr>
            <a:t> è ammessa in luogo della realizzazione e cessione delle dotazioni territoriali nei limiti e alle condizioni di cui all'art. 2.4.5 del RUE vigente.</a:t>
          </a:r>
          <a:endParaRPr lang="it-IT" sz="800" b="1" baseline="30000">
            <a:solidFill>
              <a:schemeClr val="dk1"/>
            </a:solidFill>
            <a:effectLst/>
            <a:latin typeface="+mn-lt"/>
            <a:ea typeface="+mn-ea"/>
            <a:cs typeface="+mn-cs"/>
          </a:endParaRPr>
        </a:p>
        <a:p>
          <a:pPr algn="l"/>
          <a:endParaRPr lang="it-IT" sz="800" b="1" baseline="30000">
            <a:solidFill>
              <a:schemeClr val="dk1"/>
            </a:solidFill>
            <a:effectLst/>
            <a:latin typeface="+mn-lt"/>
            <a:ea typeface="+mn-ea"/>
            <a:cs typeface="+mn-cs"/>
          </a:endParaRPr>
        </a:p>
        <a:p>
          <a:pPr algn="l"/>
          <a:r>
            <a:rPr lang="it-IT" sz="800" b="1" baseline="30000">
              <a:solidFill>
                <a:schemeClr val="dk1"/>
              </a:solidFill>
              <a:effectLst/>
              <a:latin typeface="+mn-lt"/>
              <a:ea typeface="+mn-ea"/>
              <a:cs typeface="+mn-cs"/>
            </a:rPr>
            <a:t>(1)</a:t>
          </a:r>
          <a:r>
            <a:rPr lang="it-IT" sz="800" b="1">
              <a:solidFill>
                <a:schemeClr val="dk1"/>
              </a:solidFill>
              <a:effectLst/>
              <a:latin typeface="+mn-lt"/>
              <a:ea typeface="+mn-ea"/>
              <a:cs typeface="+mn-cs"/>
            </a:rPr>
            <a:t> Superficie</a:t>
          </a:r>
          <a:endParaRPr lang="it-IT" sz="800" b="0">
            <a:solidFill>
              <a:schemeClr val="dk1"/>
            </a:solidFill>
            <a:effectLst/>
            <a:latin typeface="+mn-lt"/>
            <a:ea typeface="+mn-ea"/>
            <a:cs typeface="+mn-cs"/>
          </a:endParaRPr>
        </a:p>
        <a:p>
          <a:pPr algn="l"/>
          <a:r>
            <a:rPr lang="it-IT" sz="800" b="0">
              <a:solidFill>
                <a:schemeClr val="dk1"/>
              </a:solidFill>
              <a:effectLst/>
              <a:latin typeface="+mn-lt"/>
              <a:ea typeface="+mn-ea"/>
              <a:cs typeface="+mn-cs"/>
            </a:rPr>
            <a:t>Superficie sulla quale calcolare le dotazioni territoriali (art. 2.3.4</a:t>
          </a:r>
          <a:r>
            <a:rPr lang="it-IT" sz="800" b="0" baseline="0">
              <a:solidFill>
                <a:schemeClr val="dk1"/>
              </a:solidFill>
              <a:effectLst/>
              <a:latin typeface="+mn-lt"/>
              <a:ea typeface="+mn-ea"/>
              <a:cs typeface="+mn-cs"/>
            </a:rPr>
            <a:t> del </a:t>
          </a:r>
          <a:r>
            <a:rPr lang="it-IT" sz="800" b="0">
              <a:solidFill>
                <a:schemeClr val="dk1"/>
              </a:solidFill>
              <a:effectLst/>
              <a:latin typeface="+mn-lt"/>
              <a:ea typeface="+mn-ea"/>
              <a:cs typeface="+mn-cs"/>
            </a:rPr>
            <a:t>RUE vigente: SL,</a:t>
          </a:r>
          <a:r>
            <a:rPr lang="it-IT" sz="800" b="0" baseline="0">
              <a:solidFill>
                <a:schemeClr val="dk1"/>
              </a:solidFill>
              <a:effectLst/>
              <a:latin typeface="+mn-lt"/>
              <a:ea typeface="+mn-ea"/>
              <a:cs typeface="+mn-cs"/>
            </a:rPr>
            <a:t> Sf, St, Sv, V, Sc) a seconda della destinazione d'uso di cui al Capo 3 del RUE e tipologia della dotazione stessa.</a:t>
          </a:r>
          <a:endParaRPr lang="it-IT" sz="800" b="0">
            <a:solidFill>
              <a:schemeClr val="dk1"/>
            </a:solidFill>
            <a:effectLst/>
            <a:latin typeface="+mn-lt"/>
            <a:ea typeface="+mn-ea"/>
            <a:cs typeface="+mn-cs"/>
          </a:endParaRPr>
        </a:p>
        <a:p>
          <a:pPr algn="l"/>
          <a:endParaRPr lang="it-IT" sz="800" b="0">
            <a:solidFill>
              <a:schemeClr val="dk1"/>
            </a:solidFill>
            <a:effectLst/>
            <a:latin typeface="+mn-lt"/>
            <a:ea typeface="+mn-ea"/>
            <a:cs typeface="+mn-cs"/>
          </a:endParaRPr>
        </a:p>
        <a:p>
          <a:pPr eaLnBrk="1" fontAlgn="auto" latinLnBrk="0" hangingPunct="1"/>
          <a:r>
            <a:rPr lang="it-IT" sz="800" b="1" baseline="30000">
              <a:solidFill>
                <a:schemeClr val="dk1"/>
              </a:solidFill>
              <a:effectLst/>
              <a:latin typeface="+mn-lt"/>
              <a:ea typeface="+mn-ea"/>
              <a:cs typeface="+mn-cs"/>
            </a:rPr>
            <a:t>(2)</a:t>
          </a:r>
          <a:r>
            <a:rPr lang="it-IT" sz="800" b="1">
              <a:solidFill>
                <a:schemeClr val="dk1"/>
              </a:solidFill>
              <a:effectLst/>
              <a:latin typeface="+mn-lt"/>
              <a:ea typeface="+mn-ea"/>
              <a:cs typeface="+mn-cs"/>
            </a:rPr>
            <a:t> Standard</a:t>
          </a:r>
          <a:endParaRPr lang="it-IT" sz="800">
            <a:effectLst/>
          </a:endParaRPr>
        </a:p>
        <a:p>
          <a:r>
            <a:rPr lang="it-IT" sz="800">
              <a:solidFill>
                <a:schemeClr val="dk1"/>
              </a:solidFill>
              <a:effectLst/>
              <a:latin typeface="+mn-lt"/>
              <a:ea typeface="+mn-ea"/>
              <a:cs typeface="+mn-cs"/>
            </a:rPr>
            <a:t>Valori da</a:t>
          </a:r>
          <a:r>
            <a:rPr lang="it-IT" sz="800" baseline="0">
              <a:solidFill>
                <a:schemeClr val="dk1"/>
              </a:solidFill>
              <a:effectLst/>
              <a:latin typeface="+mn-lt"/>
              <a:ea typeface="+mn-ea"/>
              <a:cs typeface="+mn-cs"/>
            </a:rPr>
            <a:t> reperire al Capo 3 "Usi del suolo e standard" del RUE vigente</a:t>
          </a:r>
        </a:p>
        <a:p>
          <a:endParaRPr lang="it-IT" sz="800" b="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it-IT" sz="800" b="1" baseline="30000">
              <a:solidFill>
                <a:schemeClr val="dk1"/>
              </a:solidFill>
              <a:effectLst/>
              <a:latin typeface="+mn-lt"/>
              <a:ea typeface="+mn-ea"/>
              <a:cs typeface="+mn-cs"/>
            </a:rPr>
            <a:t>(3)</a:t>
          </a:r>
          <a:r>
            <a:rPr lang="it-IT" sz="800" b="1">
              <a:solidFill>
                <a:schemeClr val="dk1"/>
              </a:solidFill>
              <a:effectLst/>
              <a:latin typeface="+mn-lt"/>
              <a:ea typeface="+mn-ea"/>
              <a:cs typeface="+mn-cs"/>
            </a:rPr>
            <a:t> Tariffa per</a:t>
          </a:r>
          <a:r>
            <a:rPr lang="it-IT" sz="800" b="1" baseline="0">
              <a:solidFill>
                <a:schemeClr val="dk1"/>
              </a:solidFill>
              <a:effectLst/>
              <a:latin typeface="+mn-lt"/>
              <a:ea typeface="+mn-ea"/>
              <a:cs typeface="+mn-cs"/>
            </a:rPr>
            <a:t> la monetizzazione delle dotazioni territoriali (valore area €/mq)</a:t>
          </a:r>
          <a:endParaRPr lang="it-IT"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it-IT" sz="800">
              <a:solidFill>
                <a:schemeClr val="dk1"/>
              </a:solidFill>
              <a:effectLst/>
              <a:latin typeface="+mn-lt"/>
              <a:ea typeface="+mn-ea"/>
              <a:cs typeface="+mn-cs"/>
            </a:rPr>
            <a:t>Zona</a:t>
          </a:r>
          <a:r>
            <a:rPr lang="it-IT" sz="800" baseline="0">
              <a:solidFill>
                <a:schemeClr val="dk1"/>
              </a:solidFill>
              <a:effectLst/>
              <a:latin typeface="+mn-lt"/>
              <a:ea typeface="+mn-ea"/>
              <a:cs typeface="+mn-cs"/>
            </a:rPr>
            <a:t> Storica </a:t>
          </a:r>
          <a:r>
            <a:rPr lang="it-IT" sz="800" b="1" baseline="0">
              <a:solidFill>
                <a:schemeClr val="dk1"/>
              </a:solidFill>
              <a:effectLst/>
              <a:latin typeface="+mn-lt"/>
              <a:ea typeface="+mn-ea"/>
              <a:cs typeface="+mn-cs"/>
            </a:rPr>
            <a:t>€ 500 </a:t>
          </a:r>
          <a:r>
            <a:rPr lang="it-IT" sz="800" b="0" baseline="0">
              <a:solidFill>
                <a:schemeClr val="dk1"/>
              </a:solidFill>
              <a:effectLst/>
              <a:latin typeface="+mn-lt"/>
              <a:ea typeface="+mn-ea"/>
              <a:cs typeface="+mn-cs"/>
            </a:rPr>
            <a:t>(</a:t>
          </a:r>
          <a:r>
            <a:rPr lang="it-IT" sz="800" baseline="0">
              <a:solidFill>
                <a:schemeClr val="dk1"/>
              </a:solidFill>
              <a:effectLst/>
              <a:latin typeface="+mn-lt"/>
              <a:ea typeface="+mn-ea"/>
              <a:cs typeface="+mn-cs"/>
            </a:rPr>
            <a:t>aree comprese all’interno della “Città Storica” e le aree denominate “Ex Mura” limitatamente a quelle ricomprese nell’anello dei viali di circonvallazione).</a:t>
          </a:r>
        </a:p>
        <a:p>
          <a:pPr marL="0" marR="0" lvl="0" indent="0" defTabSz="914400" eaLnBrk="1" fontAlgn="auto" latinLnBrk="0" hangingPunct="1">
            <a:lnSpc>
              <a:spcPct val="100000"/>
            </a:lnSpc>
            <a:spcBef>
              <a:spcPts val="0"/>
            </a:spcBef>
            <a:spcAft>
              <a:spcPts val="0"/>
            </a:spcAft>
            <a:buClrTx/>
            <a:buSzTx/>
            <a:buFontTx/>
            <a:buNone/>
            <a:tabLst/>
            <a:defRPr/>
          </a:pPr>
          <a:r>
            <a:rPr lang="it-IT" sz="800" baseline="0">
              <a:solidFill>
                <a:schemeClr val="dk1"/>
              </a:solidFill>
              <a:effectLst/>
              <a:latin typeface="+mn-lt"/>
              <a:ea typeface="+mn-ea"/>
              <a:cs typeface="+mn-cs"/>
            </a:rPr>
            <a:t>Zona Intermedia </a:t>
          </a:r>
          <a:r>
            <a:rPr lang="it-IT" sz="800" b="1" baseline="0">
              <a:solidFill>
                <a:schemeClr val="dk1"/>
              </a:solidFill>
              <a:effectLst/>
              <a:latin typeface="+mn-lt"/>
              <a:ea typeface="+mn-ea"/>
              <a:cs typeface="+mn-cs"/>
            </a:rPr>
            <a:t>€ 200 </a:t>
          </a:r>
          <a:r>
            <a:rPr lang="it-IT" sz="800" b="0" baseline="0">
              <a:solidFill>
                <a:schemeClr val="dk1"/>
              </a:solidFill>
              <a:effectLst/>
              <a:latin typeface="+mn-lt"/>
              <a:ea typeface="+mn-ea"/>
              <a:cs typeface="+mn-cs"/>
            </a:rPr>
            <a:t>(aree </a:t>
          </a:r>
          <a:r>
            <a:rPr lang="it-IT" sz="800" baseline="0">
              <a:solidFill>
                <a:schemeClr val="dk1"/>
              </a:solidFill>
              <a:effectLst/>
              <a:latin typeface="+mn-lt"/>
              <a:ea typeface="+mn-ea"/>
              <a:cs typeface="+mn-cs"/>
            </a:rPr>
            <a:t>comprese nel Territorio Urbanizzato e Urbanizzabile, definito e cartografato alla Tav. CTP 3 del PSC2030).</a:t>
          </a:r>
        </a:p>
        <a:p>
          <a:pPr marL="0" marR="0" lvl="0" indent="0" defTabSz="914400" eaLnBrk="1" fontAlgn="auto" latinLnBrk="0" hangingPunct="1">
            <a:lnSpc>
              <a:spcPct val="100000"/>
            </a:lnSpc>
            <a:spcBef>
              <a:spcPts val="0"/>
            </a:spcBef>
            <a:spcAft>
              <a:spcPts val="0"/>
            </a:spcAft>
            <a:buClrTx/>
            <a:buSzTx/>
            <a:buFontTx/>
            <a:buNone/>
            <a:tabLst/>
            <a:defRPr/>
          </a:pPr>
          <a:r>
            <a:rPr lang="it-IT" sz="800" baseline="0">
              <a:solidFill>
                <a:schemeClr val="dk1"/>
              </a:solidFill>
              <a:effectLst/>
              <a:latin typeface="+mn-lt"/>
              <a:ea typeface="+mn-ea"/>
              <a:cs typeface="+mn-cs"/>
            </a:rPr>
            <a:t>Zona Esterna/Periferica </a:t>
          </a:r>
          <a:r>
            <a:rPr lang="it-IT" sz="800" b="1" baseline="0">
              <a:solidFill>
                <a:schemeClr val="dk1"/>
              </a:solidFill>
              <a:effectLst/>
              <a:latin typeface="+mn-lt"/>
              <a:ea typeface="+mn-ea"/>
              <a:cs typeface="+mn-cs"/>
            </a:rPr>
            <a:t>€ 30 </a:t>
          </a:r>
          <a:r>
            <a:rPr lang="it-IT" sz="800" b="0" baseline="0">
              <a:solidFill>
                <a:schemeClr val="dk1"/>
              </a:solidFill>
              <a:effectLst/>
              <a:latin typeface="+mn-lt"/>
              <a:ea typeface="+mn-ea"/>
              <a:cs typeface="+mn-cs"/>
            </a:rPr>
            <a:t>(</a:t>
          </a:r>
          <a:r>
            <a:rPr lang="it-IT" sz="800" baseline="0">
              <a:solidFill>
                <a:schemeClr val="dk1"/>
              </a:solidFill>
              <a:effectLst/>
              <a:latin typeface="+mn-lt"/>
              <a:ea typeface="+mn-ea"/>
              <a:cs typeface="+mn-cs"/>
            </a:rPr>
            <a:t>aree ricadenti nel Territorio Rurale, definito e cartografato alla Tav. CTP 3 del PSC2030).</a:t>
          </a:r>
        </a:p>
        <a:p>
          <a:endParaRPr lang="it-IT" sz="800">
            <a:solidFill>
              <a:schemeClr val="dk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85725</xdr:colOff>
      <xdr:row>67</xdr:row>
      <xdr:rowOff>161925</xdr:rowOff>
    </xdr:from>
    <xdr:to>
      <xdr:col>4</xdr:col>
      <xdr:colOff>438150</xdr:colOff>
      <xdr:row>67</xdr:row>
      <xdr:rowOff>161925</xdr:rowOff>
    </xdr:to>
    <xdr:cxnSp macro="">
      <xdr:nvCxnSpPr>
        <xdr:cNvPr id="2" name="Connettore 2 4">
          <a:extLst>
            <a:ext uri="{FF2B5EF4-FFF2-40B4-BE49-F238E27FC236}">
              <a16:creationId xmlns="" xmlns:a16="http://schemas.microsoft.com/office/drawing/2014/main" id="{00000000-0008-0000-0400-000002000000}"/>
            </a:ext>
          </a:extLst>
        </xdr:cNvPr>
        <xdr:cNvCxnSpPr>
          <a:cxnSpLocks noChangeShapeType="1"/>
        </xdr:cNvCxnSpPr>
      </xdr:nvCxnSpPr>
      <xdr:spPr bwMode="auto">
        <a:xfrm>
          <a:off x="4410075" y="17164050"/>
          <a:ext cx="352425" cy="0"/>
        </a:xfrm>
        <a:prstGeom prst="straightConnector1">
          <a:avLst/>
        </a:prstGeom>
        <a:noFill/>
        <a:ln w="9525" algn="ctr">
          <a:solidFill>
            <a:srgbClr val="000000"/>
          </a:solidFill>
          <a:round/>
          <a:headEnd/>
          <a:tailEnd type="stealth" w="med" len="med"/>
        </a:ln>
        <a:extLst>
          <a:ext uri="{909E8E84-426E-40DD-AFC4-6F175D3DCCD1}">
            <a14:hiddenFill xmlns:a14="http://schemas.microsoft.com/office/drawing/2010/main">
              <a:noFill/>
            </a14:hiddenFill>
          </a:ext>
        </a:extLst>
      </xdr:spPr>
    </xdr:cxnSp>
    <xdr:clientData/>
  </xdr:twoCellAnchor>
  <xdr:twoCellAnchor>
    <xdr:from>
      <xdr:col>8</xdr:col>
      <xdr:colOff>197827</xdr:colOff>
      <xdr:row>69</xdr:row>
      <xdr:rowOff>139211</xdr:rowOff>
    </xdr:from>
    <xdr:to>
      <xdr:col>9</xdr:col>
      <xdr:colOff>406369</xdr:colOff>
      <xdr:row>69</xdr:row>
      <xdr:rowOff>511876</xdr:rowOff>
    </xdr:to>
    <xdr:sp macro="" textlink="">
      <xdr:nvSpPr>
        <xdr:cNvPr id="4" name="CasellaDiTesto 3">
          <a:hlinkClick xmlns:r="http://schemas.openxmlformats.org/officeDocument/2006/relationships" r:id="rId1"/>
          <a:extLst>
            <a:ext uri="{FF2B5EF4-FFF2-40B4-BE49-F238E27FC236}">
              <a16:creationId xmlns="" xmlns:a16="http://schemas.microsoft.com/office/drawing/2014/main" id="{00000000-0008-0000-0400-000004000000}"/>
            </a:ext>
          </a:extLst>
        </xdr:cNvPr>
        <xdr:cNvSpPr txBox="1"/>
      </xdr:nvSpPr>
      <xdr:spPr>
        <a:xfrm>
          <a:off x="9114692" y="18361269"/>
          <a:ext cx="1058465" cy="37266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800" b="1"/>
            <a:t>Tav. CTP 3 del PSC</a:t>
          </a:r>
        </a:p>
        <a:p>
          <a:pPr algn="ctr"/>
          <a:r>
            <a:rPr lang="it-IT" sz="800" b="0"/>
            <a:t>(clicca</a:t>
          </a:r>
          <a:r>
            <a:rPr lang="it-IT" sz="800" b="0" baseline="0"/>
            <a:t> per aprire)</a:t>
          </a:r>
          <a:endParaRPr lang="it-IT" sz="800" b="0"/>
        </a:p>
      </xdr:txBody>
    </xdr:sp>
    <xdr:clientData/>
  </xdr:twoCellAnchor>
  <xdr:twoCellAnchor>
    <xdr:from>
      <xdr:col>8</xdr:col>
      <xdr:colOff>219074</xdr:colOff>
      <xdr:row>67</xdr:row>
      <xdr:rowOff>66676</xdr:rowOff>
    </xdr:from>
    <xdr:to>
      <xdr:col>9</xdr:col>
      <xdr:colOff>381000</xdr:colOff>
      <xdr:row>69</xdr:row>
      <xdr:rowOff>9526</xdr:rowOff>
    </xdr:to>
    <xdr:sp macro="" textlink="">
      <xdr:nvSpPr>
        <xdr:cNvPr id="3" name="CasellaDiTesto 2">
          <a:hlinkClick xmlns:r="http://schemas.openxmlformats.org/officeDocument/2006/relationships" r:id="rId2"/>
          <a:extLst>
            <a:ext uri="{FF2B5EF4-FFF2-40B4-BE49-F238E27FC236}">
              <a16:creationId xmlns="" xmlns:a16="http://schemas.microsoft.com/office/drawing/2014/main" id="{00000000-0008-0000-0400-000003000000}"/>
            </a:ext>
          </a:extLst>
        </xdr:cNvPr>
        <xdr:cNvSpPr txBox="1"/>
      </xdr:nvSpPr>
      <xdr:spPr>
        <a:xfrm>
          <a:off x="9382124" y="17945101"/>
          <a:ext cx="1009651"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900" b="1"/>
            <a:t>RUE</a:t>
          </a:r>
          <a:r>
            <a:rPr lang="it-IT" sz="900" b="1" baseline="0"/>
            <a:t> Cartografico interattivo</a:t>
          </a:r>
        </a:p>
        <a:p>
          <a:r>
            <a:rPr lang="it-IT" sz="800" baseline="0"/>
            <a:t>(clicca per aprire)</a:t>
          </a:r>
          <a:endParaRPr lang="it-IT" sz="8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200025</xdr:colOff>
      <xdr:row>33</xdr:row>
      <xdr:rowOff>161925</xdr:rowOff>
    </xdr:from>
    <xdr:to>
      <xdr:col>5</xdr:col>
      <xdr:colOff>76200</xdr:colOff>
      <xdr:row>33</xdr:row>
      <xdr:rowOff>161925</xdr:rowOff>
    </xdr:to>
    <xdr:cxnSp macro="">
      <xdr:nvCxnSpPr>
        <xdr:cNvPr id="2" name="Connettore 2 1">
          <a:extLst>
            <a:ext uri="{FF2B5EF4-FFF2-40B4-BE49-F238E27FC236}">
              <a16:creationId xmlns="" xmlns:a16="http://schemas.microsoft.com/office/drawing/2014/main" id="{00000000-0008-0000-0600-000002000000}"/>
            </a:ext>
          </a:extLst>
        </xdr:cNvPr>
        <xdr:cNvCxnSpPr>
          <a:cxnSpLocks noChangeShapeType="1"/>
        </xdr:cNvCxnSpPr>
      </xdr:nvCxnSpPr>
      <xdr:spPr bwMode="auto">
        <a:xfrm>
          <a:off x="3648075" y="8401050"/>
          <a:ext cx="361950" cy="0"/>
        </a:xfrm>
        <a:prstGeom prst="straightConnector1">
          <a:avLst/>
        </a:prstGeom>
        <a:noFill/>
        <a:ln w="9525" algn="ctr">
          <a:solidFill>
            <a:srgbClr val="000000"/>
          </a:solidFill>
          <a:round/>
          <a:headEnd/>
          <a:tailEnd type="stealth" w="med" len="med"/>
        </a:ln>
        <a:extLst>
          <a:ext uri="{909E8E84-426E-40DD-AFC4-6F175D3DCCD1}">
            <a14:hiddenFill xmlns:a14="http://schemas.microsoft.com/office/drawing/2010/main">
              <a:noFill/>
            </a14:hiddenFill>
          </a:ext>
        </a:extLst>
      </xdr:spPr>
    </xdr:cxnSp>
    <xdr:clientData/>
  </xdr:twoCellAnchor>
  <xdr:twoCellAnchor>
    <xdr:from>
      <xdr:col>11</xdr:col>
      <xdr:colOff>428625</xdr:colOff>
      <xdr:row>21</xdr:row>
      <xdr:rowOff>285750</xdr:rowOff>
    </xdr:from>
    <xdr:to>
      <xdr:col>14</xdr:col>
      <xdr:colOff>230187</xdr:colOff>
      <xdr:row>23</xdr:row>
      <xdr:rowOff>166688</xdr:rowOff>
    </xdr:to>
    <xdr:sp macro="" textlink="">
      <xdr:nvSpPr>
        <xdr:cNvPr id="4" name="Freccia a destra 3">
          <a:extLst>
            <a:ext uri="{FF2B5EF4-FFF2-40B4-BE49-F238E27FC236}">
              <a16:creationId xmlns="" xmlns:a16="http://schemas.microsoft.com/office/drawing/2014/main" id="{00000000-0008-0000-0600-000004000000}"/>
            </a:ext>
          </a:extLst>
        </xdr:cNvPr>
        <xdr:cNvSpPr/>
      </xdr:nvSpPr>
      <xdr:spPr bwMode="auto">
        <a:xfrm>
          <a:off x="7277100" y="4752975"/>
          <a:ext cx="1411287" cy="509588"/>
        </a:xfrm>
        <a:prstGeom prst="rightArrow">
          <a:avLst/>
        </a:prstGeom>
        <a:ln>
          <a:solidFill>
            <a:schemeClr val="tx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lang="it-IT" sz="1100" b="1">
              <a:solidFill>
                <a:schemeClr val="tx2"/>
              </a:solidFill>
            </a:rPr>
            <a:t>Compilare</a:t>
          </a:r>
        </a:p>
      </xdr:txBody>
    </xdr:sp>
    <xdr:clientData/>
  </xdr:twoCellAnchor>
  <xdr:twoCellAnchor>
    <xdr:from>
      <xdr:col>14</xdr:col>
      <xdr:colOff>131885</xdr:colOff>
      <xdr:row>37</xdr:row>
      <xdr:rowOff>146538</xdr:rowOff>
    </xdr:from>
    <xdr:to>
      <xdr:col>15</xdr:col>
      <xdr:colOff>611524</xdr:colOff>
      <xdr:row>37</xdr:row>
      <xdr:rowOff>519203</xdr:rowOff>
    </xdr:to>
    <xdr:sp macro="" textlink="">
      <xdr:nvSpPr>
        <xdr:cNvPr id="5" name="CasellaDiTesto 4">
          <a:hlinkClick xmlns:r="http://schemas.openxmlformats.org/officeDocument/2006/relationships" r:id="rId1"/>
          <a:extLst>
            <a:ext uri="{FF2B5EF4-FFF2-40B4-BE49-F238E27FC236}">
              <a16:creationId xmlns="" xmlns:a16="http://schemas.microsoft.com/office/drawing/2014/main" id="{00000000-0008-0000-0600-000005000000}"/>
            </a:ext>
          </a:extLst>
        </xdr:cNvPr>
        <xdr:cNvSpPr txBox="1"/>
      </xdr:nvSpPr>
      <xdr:spPr>
        <a:xfrm>
          <a:off x="8557847" y="10345615"/>
          <a:ext cx="1058465" cy="37266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800" b="1"/>
            <a:t>Tav. CTP 3 del PSC</a:t>
          </a:r>
        </a:p>
        <a:p>
          <a:pPr algn="ctr"/>
          <a:r>
            <a:rPr lang="it-IT" sz="800" b="0"/>
            <a:t>(clicca</a:t>
          </a:r>
          <a:r>
            <a:rPr lang="it-IT" sz="800" b="0" baseline="0"/>
            <a:t> per aprire)</a:t>
          </a:r>
          <a:endParaRPr lang="it-IT" sz="800" b="0"/>
        </a:p>
      </xdr:txBody>
    </xdr:sp>
    <xdr:clientData/>
  </xdr:twoCellAnchor>
  <xdr:twoCellAnchor>
    <xdr:from>
      <xdr:col>14</xdr:col>
      <xdr:colOff>161925</xdr:colOff>
      <xdr:row>35</xdr:row>
      <xdr:rowOff>171450</xdr:rowOff>
    </xdr:from>
    <xdr:to>
      <xdr:col>15</xdr:col>
      <xdr:colOff>581025</xdr:colOff>
      <xdr:row>37</xdr:row>
      <xdr:rowOff>47625</xdr:rowOff>
    </xdr:to>
    <xdr:sp macro="" textlink="">
      <xdr:nvSpPr>
        <xdr:cNvPr id="3" name="CasellaDiTesto 2">
          <a:hlinkClick xmlns:r="http://schemas.openxmlformats.org/officeDocument/2006/relationships" r:id="rId2"/>
          <a:extLst>
            <a:ext uri="{FF2B5EF4-FFF2-40B4-BE49-F238E27FC236}">
              <a16:creationId xmlns="" xmlns:a16="http://schemas.microsoft.com/office/drawing/2014/main" id="{00000000-0008-0000-0600-000003000000}"/>
            </a:ext>
          </a:extLst>
        </xdr:cNvPr>
        <xdr:cNvSpPr txBox="1"/>
      </xdr:nvSpPr>
      <xdr:spPr>
        <a:xfrm>
          <a:off x="8610600" y="9725025"/>
          <a:ext cx="1000125"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900" b="1">
              <a:solidFill>
                <a:schemeClr val="dk1"/>
              </a:solidFill>
              <a:effectLst/>
              <a:latin typeface="+mn-lt"/>
              <a:ea typeface="+mn-ea"/>
              <a:cs typeface="+mn-cs"/>
            </a:rPr>
            <a:t>RUE</a:t>
          </a:r>
          <a:r>
            <a:rPr lang="it-IT" sz="900" b="1" baseline="0">
              <a:solidFill>
                <a:schemeClr val="dk1"/>
              </a:solidFill>
              <a:effectLst/>
              <a:latin typeface="+mn-lt"/>
              <a:ea typeface="+mn-ea"/>
              <a:cs typeface="+mn-cs"/>
            </a:rPr>
            <a:t> Cartografico interattivo</a:t>
          </a:r>
          <a:endParaRPr lang="it-IT" sz="900">
            <a:effectLst/>
          </a:endParaRPr>
        </a:p>
        <a:p>
          <a:r>
            <a:rPr lang="it-IT" sz="800" baseline="0">
              <a:solidFill>
                <a:schemeClr val="dk1"/>
              </a:solidFill>
              <a:effectLst/>
              <a:latin typeface="+mn-lt"/>
              <a:ea typeface="+mn-ea"/>
              <a:cs typeface="+mn-cs"/>
            </a:rPr>
            <a:t>(clicca per aprire)</a:t>
          </a:r>
          <a:endParaRPr lang="it-IT" sz="800">
            <a:effectLst/>
          </a:endParaRPr>
        </a:p>
        <a:p>
          <a:endParaRPr lang="it-IT" sz="1100"/>
        </a:p>
      </xdr:txBody>
    </xdr:sp>
    <xdr:clientData/>
  </xdr:twoCellAnchor>
  <xdr:twoCellAnchor>
    <xdr:from>
      <xdr:col>2</xdr:col>
      <xdr:colOff>180975</xdr:colOff>
      <xdr:row>35</xdr:row>
      <xdr:rowOff>171450</xdr:rowOff>
    </xdr:from>
    <xdr:to>
      <xdr:col>2</xdr:col>
      <xdr:colOff>828675</xdr:colOff>
      <xdr:row>35</xdr:row>
      <xdr:rowOff>180975</xdr:rowOff>
    </xdr:to>
    <xdr:cxnSp macro="">
      <xdr:nvCxnSpPr>
        <xdr:cNvPr id="6" name="Connettore 2 5"/>
        <xdr:cNvCxnSpPr/>
      </xdr:nvCxnSpPr>
      <xdr:spPr>
        <a:xfrm>
          <a:off x="2219325" y="9725025"/>
          <a:ext cx="647700" cy="9525"/>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253999</xdr:colOff>
      <xdr:row>6</xdr:row>
      <xdr:rowOff>285750</xdr:rowOff>
    </xdr:from>
    <xdr:to>
      <xdr:col>12</xdr:col>
      <xdr:colOff>349249</xdr:colOff>
      <xdr:row>8</xdr:row>
      <xdr:rowOff>166688</xdr:rowOff>
    </xdr:to>
    <xdr:sp macro="" textlink="">
      <xdr:nvSpPr>
        <xdr:cNvPr id="2" name="Freccia a destra 1">
          <a:extLst>
            <a:ext uri="{FF2B5EF4-FFF2-40B4-BE49-F238E27FC236}">
              <a16:creationId xmlns="" xmlns:a16="http://schemas.microsoft.com/office/drawing/2014/main" id="{00000000-0008-0000-0700-000002000000}"/>
            </a:ext>
          </a:extLst>
        </xdr:cNvPr>
        <xdr:cNvSpPr/>
      </xdr:nvSpPr>
      <xdr:spPr bwMode="auto">
        <a:xfrm>
          <a:off x="6873874" y="1400175"/>
          <a:ext cx="1752600" cy="509588"/>
        </a:xfrm>
        <a:prstGeom prst="rightArrow">
          <a:avLst/>
        </a:prstGeom>
        <a:ln>
          <a:solidFill>
            <a:schemeClr val="tx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lang="it-IT" sz="1100" b="1">
              <a:solidFill>
                <a:schemeClr val="tx2"/>
              </a:solidFill>
            </a:rPr>
            <a:t>Compilare</a:t>
          </a:r>
        </a:p>
      </xdr:txBody>
    </xdr:sp>
    <xdr:clientData/>
  </xdr:twoCellAnchor>
  <xdr:twoCellAnchor>
    <xdr:from>
      <xdr:col>12</xdr:col>
      <xdr:colOff>124558</xdr:colOff>
      <xdr:row>20</xdr:row>
      <xdr:rowOff>146539</xdr:rowOff>
    </xdr:from>
    <xdr:to>
      <xdr:col>13</xdr:col>
      <xdr:colOff>604196</xdr:colOff>
      <xdr:row>20</xdr:row>
      <xdr:rowOff>519204</xdr:rowOff>
    </xdr:to>
    <xdr:sp macro="" textlink="">
      <xdr:nvSpPr>
        <xdr:cNvPr id="3" name="CasellaDiTesto 2">
          <a:hlinkClick xmlns:r="http://schemas.openxmlformats.org/officeDocument/2006/relationships" r:id="rId1"/>
          <a:extLst>
            <a:ext uri="{FF2B5EF4-FFF2-40B4-BE49-F238E27FC236}">
              <a16:creationId xmlns="" xmlns:a16="http://schemas.microsoft.com/office/drawing/2014/main" id="{00000000-0008-0000-0700-000003000000}"/>
            </a:ext>
          </a:extLst>
        </xdr:cNvPr>
        <xdr:cNvSpPr txBox="1"/>
      </xdr:nvSpPr>
      <xdr:spPr>
        <a:xfrm>
          <a:off x="8748346" y="6015404"/>
          <a:ext cx="1058465" cy="37266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800" b="1"/>
            <a:t>Tav. CTP 3 del PSC</a:t>
          </a:r>
        </a:p>
        <a:p>
          <a:pPr algn="ctr"/>
          <a:r>
            <a:rPr lang="it-IT" sz="800" b="0"/>
            <a:t>(clicca</a:t>
          </a:r>
          <a:r>
            <a:rPr lang="it-IT" sz="800" b="0" baseline="0"/>
            <a:t> per aprire)</a:t>
          </a:r>
          <a:endParaRPr lang="it-IT" sz="800" b="0"/>
        </a:p>
      </xdr:txBody>
    </xdr:sp>
    <xdr:clientData/>
  </xdr:twoCellAnchor>
  <xdr:twoCellAnchor>
    <xdr:from>
      <xdr:col>12</xdr:col>
      <xdr:colOff>152400</xdr:colOff>
      <xdr:row>20</xdr:row>
      <xdr:rowOff>609600</xdr:rowOff>
    </xdr:from>
    <xdr:to>
      <xdr:col>13</xdr:col>
      <xdr:colOff>571500</xdr:colOff>
      <xdr:row>22</xdr:row>
      <xdr:rowOff>209550</xdr:rowOff>
    </xdr:to>
    <xdr:sp macro="" textlink="">
      <xdr:nvSpPr>
        <xdr:cNvPr id="5" name="CasellaDiTesto 4">
          <a:hlinkClick xmlns:r="http://schemas.openxmlformats.org/officeDocument/2006/relationships" r:id="rId2"/>
          <a:extLst>
            <a:ext uri="{FF2B5EF4-FFF2-40B4-BE49-F238E27FC236}">
              <a16:creationId xmlns="" xmlns:a16="http://schemas.microsoft.com/office/drawing/2014/main" id="{00000000-0008-0000-0700-000005000000}"/>
            </a:ext>
          </a:extLst>
        </xdr:cNvPr>
        <xdr:cNvSpPr txBox="1"/>
      </xdr:nvSpPr>
      <xdr:spPr>
        <a:xfrm>
          <a:off x="8772525" y="6467475"/>
          <a:ext cx="1000125" cy="54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900" b="1">
              <a:solidFill>
                <a:schemeClr val="dk1"/>
              </a:solidFill>
              <a:effectLst/>
              <a:latin typeface="+mn-lt"/>
              <a:ea typeface="+mn-ea"/>
              <a:cs typeface="+mn-cs"/>
            </a:rPr>
            <a:t>RUE</a:t>
          </a:r>
          <a:r>
            <a:rPr lang="it-IT" sz="900" b="1" baseline="0">
              <a:solidFill>
                <a:schemeClr val="dk1"/>
              </a:solidFill>
              <a:effectLst/>
              <a:latin typeface="+mn-lt"/>
              <a:ea typeface="+mn-ea"/>
              <a:cs typeface="+mn-cs"/>
            </a:rPr>
            <a:t> Cartografico interattivo</a:t>
          </a:r>
          <a:endParaRPr lang="it-IT" sz="900">
            <a:effectLst/>
          </a:endParaRPr>
        </a:p>
        <a:p>
          <a:r>
            <a:rPr lang="it-IT" sz="800" baseline="0">
              <a:solidFill>
                <a:schemeClr val="dk1"/>
              </a:solidFill>
              <a:effectLst/>
              <a:latin typeface="+mn-lt"/>
              <a:ea typeface="+mn-ea"/>
              <a:cs typeface="+mn-cs"/>
            </a:rPr>
            <a:t>(clicca per aprire)</a:t>
          </a:r>
          <a:endParaRPr lang="it-IT" sz="800">
            <a:effectLst/>
          </a:endParaRPr>
        </a:p>
        <a:p>
          <a:endParaRPr lang="it-IT" sz="1100"/>
        </a:p>
      </xdr:txBody>
    </xdr:sp>
    <xdr:clientData/>
  </xdr:twoCellAnchor>
  <xdr:twoCellAnchor>
    <xdr:from>
      <xdr:col>2</xdr:col>
      <xdr:colOff>190500</xdr:colOff>
      <xdr:row>16</xdr:row>
      <xdr:rowOff>171450</xdr:rowOff>
    </xdr:from>
    <xdr:to>
      <xdr:col>2</xdr:col>
      <xdr:colOff>838200</xdr:colOff>
      <xdr:row>16</xdr:row>
      <xdr:rowOff>180975</xdr:rowOff>
    </xdr:to>
    <xdr:cxnSp macro="">
      <xdr:nvCxnSpPr>
        <xdr:cNvPr id="6" name="Connettore 2 5"/>
        <xdr:cNvCxnSpPr/>
      </xdr:nvCxnSpPr>
      <xdr:spPr>
        <a:xfrm>
          <a:off x="2305050" y="4962525"/>
          <a:ext cx="647700" cy="9525"/>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51290</xdr:colOff>
      <xdr:row>20</xdr:row>
      <xdr:rowOff>58616</xdr:rowOff>
    </xdr:from>
    <xdr:to>
      <xdr:col>18</xdr:col>
      <xdr:colOff>813290</xdr:colOff>
      <xdr:row>20</xdr:row>
      <xdr:rowOff>569669</xdr:rowOff>
    </xdr:to>
    <xdr:sp macro="" textlink="">
      <xdr:nvSpPr>
        <xdr:cNvPr id="7" name="Freccia a destra 6">
          <a:extLst>
            <a:ext uri="{FF2B5EF4-FFF2-40B4-BE49-F238E27FC236}">
              <a16:creationId xmlns="" xmlns:a16="http://schemas.microsoft.com/office/drawing/2014/main" id="{00000000-0008-0000-0700-000002000000}"/>
            </a:ext>
          </a:extLst>
        </xdr:cNvPr>
        <xdr:cNvSpPr/>
      </xdr:nvSpPr>
      <xdr:spPr bwMode="auto">
        <a:xfrm>
          <a:off x="15320598" y="5927481"/>
          <a:ext cx="762000" cy="511053"/>
        </a:xfrm>
        <a:prstGeom prst="rightArrow">
          <a:avLst/>
        </a:prstGeom>
        <a:ln>
          <a:solidFill>
            <a:schemeClr val="tx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lang="it-IT" sz="1100" b="1">
              <a:solidFill>
                <a:schemeClr val="tx2"/>
              </a:solidFill>
            </a:rPr>
            <a:t>OMI</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247650</xdr:colOff>
      <xdr:row>21</xdr:row>
      <xdr:rowOff>298174</xdr:rowOff>
    </xdr:from>
    <xdr:to>
      <xdr:col>14</xdr:col>
      <xdr:colOff>405848</xdr:colOff>
      <xdr:row>23</xdr:row>
      <xdr:rowOff>179113</xdr:rowOff>
    </xdr:to>
    <xdr:sp macro="" textlink="">
      <xdr:nvSpPr>
        <xdr:cNvPr id="2" name="Freccia a destra 1">
          <a:extLst>
            <a:ext uri="{FF2B5EF4-FFF2-40B4-BE49-F238E27FC236}">
              <a16:creationId xmlns="" xmlns:a16="http://schemas.microsoft.com/office/drawing/2014/main" id="{00000000-0008-0000-0A00-000002000000}"/>
            </a:ext>
          </a:extLst>
        </xdr:cNvPr>
        <xdr:cNvSpPr/>
      </xdr:nvSpPr>
      <xdr:spPr bwMode="auto">
        <a:xfrm>
          <a:off x="7191375" y="5327374"/>
          <a:ext cx="1758398" cy="509589"/>
        </a:xfrm>
        <a:prstGeom prst="rightArrow">
          <a:avLst/>
        </a:prstGeom>
        <a:ln>
          <a:solidFill>
            <a:schemeClr val="tx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lang="it-IT" sz="1100" b="1">
              <a:solidFill>
                <a:schemeClr val="tx2"/>
              </a:solidFill>
            </a:rPr>
            <a:t>Compilare</a:t>
          </a:r>
        </a:p>
      </xdr:txBody>
    </xdr:sp>
    <xdr:clientData/>
  </xdr:twoCellAnchor>
  <xdr:twoCellAnchor>
    <xdr:from>
      <xdr:col>14</xdr:col>
      <xdr:colOff>124559</xdr:colOff>
      <xdr:row>35</xdr:row>
      <xdr:rowOff>139213</xdr:rowOff>
    </xdr:from>
    <xdr:to>
      <xdr:col>15</xdr:col>
      <xdr:colOff>604197</xdr:colOff>
      <xdr:row>35</xdr:row>
      <xdr:rowOff>511878</xdr:rowOff>
    </xdr:to>
    <xdr:sp macro="" textlink="">
      <xdr:nvSpPr>
        <xdr:cNvPr id="3" name="CasellaDiTesto 2">
          <a:hlinkClick xmlns:r="http://schemas.openxmlformats.org/officeDocument/2006/relationships" r:id="rId1"/>
          <a:extLst>
            <a:ext uri="{FF2B5EF4-FFF2-40B4-BE49-F238E27FC236}">
              <a16:creationId xmlns="" xmlns:a16="http://schemas.microsoft.com/office/drawing/2014/main" id="{00000000-0008-0000-0A00-000003000000}"/>
            </a:ext>
          </a:extLst>
        </xdr:cNvPr>
        <xdr:cNvSpPr txBox="1"/>
      </xdr:nvSpPr>
      <xdr:spPr>
        <a:xfrm>
          <a:off x="8579828" y="9202617"/>
          <a:ext cx="1058465" cy="37266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800" b="1"/>
            <a:t>Tav. CTP 3 del PSC</a:t>
          </a:r>
        </a:p>
        <a:p>
          <a:pPr algn="ctr"/>
          <a:r>
            <a:rPr lang="it-IT" sz="800" b="0"/>
            <a:t>(clicca</a:t>
          </a:r>
          <a:r>
            <a:rPr lang="it-IT" sz="800" b="0" baseline="0"/>
            <a:t> per aprire)</a:t>
          </a:r>
          <a:endParaRPr lang="it-IT" sz="800" b="0"/>
        </a:p>
      </xdr:txBody>
    </xdr:sp>
    <xdr:clientData/>
  </xdr:twoCellAnchor>
  <xdr:twoCellAnchor>
    <xdr:from>
      <xdr:col>14</xdr:col>
      <xdr:colOff>133351</xdr:colOff>
      <xdr:row>35</xdr:row>
      <xdr:rowOff>590551</xdr:rowOff>
    </xdr:from>
    <xdr:to>
      <xdr:col>15</xdr:col>
      <xdr:colOff>581026</xdr:colOff>
      <xdr:row>37</xdr:row>
      <xdr:rowOff>180976</xdr:rowOff>
    </xdr:to>
    <xdr:sp macro="" textlink="">
      <xdr:nvSpPr>
        <xdr:cNvPr id="4" name="CasellaDiTesto 3">
          <a:hlinkClick xmlns:r="http://schemas.openxmlformats.org/officeDocument/2006/relationships" r:id="rId2"/>
          <a:extLst>
            <a:ext uri="{FF2B5EF4-FFF2-40B4-BE49-F238E27FC236}">
              <a16:creationId xmlns="" xmlns:a16="http://schemas.microsoft.com/office/drawing/2014/main" id="{00000000-0008-0000-0A00-000004000000}"/>
            </a:ext>
          </a:extLst>
        </xdr:cNvPr>
        <xdr:cNvSpPr txBox="1"/>
      </xdr:nvSpPr>
      <xdr:spPr>
        <a:xfrm>
          <a:off x="8677276" y="9829801"/>
          <a:ext cx="1028700"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900" b="1">
              <a:solidFill>
                <a:schemeClr val="dk1"/>
              </a:solidFill>
              <a:effectLst/>
              <a:latin typeface="+mn-lt"/>
              <a:ea typeface="+mn-ea"/>
              <a:cs typeface="+mn-cs"/>
            </a:rPr>
            <a:t>RUE</a:t>
          </a:r>
          <a:r>
            <a:rPr lang="it-IT" sz="900" b="1" baseline="0">
              <a:solidFill>
                <a:schemeClr val="dk1"/>
              </a:solidFill>
              <a:effectLst/>
              <a:latin typeface="+mn-lt"/>
              <a:ea typeface="+mn-ea"/>
              <a:cs typeface="+mn-cs"/>
            </a:rPr>
            <a:t> Cartografico interattivo</a:t>
          </a:r>
          <a:endParaRPr lang="it-IT" sz="900">
            <a:effectLst/>
          </a:endParaRPr>
        </a:p>
        <a:p>
          <a:r>
            <a:rPr lang="it-IT" sz="800" baseline="0">
              <a:solidFill>
                <a:schemeClr val="dk1"/>
              </a:solidFill>
              <a:effectLst/>
              <a:latin typeface="+mn-lt"/>
              <a:ea typeface="+mn-ea"/>
              <a:cs typeface="+mn-cs"/>
            </a:rPr>
            <a:t>(clicca per aprire)</a:t>
          </a:r>
          <a:endParaRPr lang="it-IT" sz="800">
            <a:effectLst/>
          </a:endParaRPr>
        </a:p>
      </xdr:txBody>
    </xdr:sp>
    <xdr:clientData/>
  </xdr:twoCellAnchor>
  <xdr:twoCellAnchor>
    <xdr:from>
      <xdr:col>2</xdr:col>
      <xdr:colOff>190500</xdr:colOff>
      <xdr:row>30</xdr:row>
      <xdr:rowOff>171450</xdr:rowOff>
    </xdr:from>
    <xdr:to>
      <xdr:col>2</xdr:col>
      <xdr:colOff>838200</xdr:colOff>
      <xdr:row>30</xdr:row>
      <xdr:rowOff>180975</xdr:rowOff>
    </xdr:to>
    <xdr:cxnSp macro="">
      <xdr:nvCxnSpPr>
        <xdr:cNvPr id="5" name="Connettore 2 4"/>
        <xdr:cNvCxnSpPr/>
      </xdr:nvCxnSpPr>
      <xdr:spPr>
        <a:xfrm>
          <a:off x="2257425" y="8029575"/>
          <a:ext cx="647700" cy="9525"/>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51290</xdr:colOff>
      <xdr:row>35</xdr:row>
      <xdr:rowOff>58616</xdr:rowOff>
    </xdr:from>
    <xdr:to>
      <xdr:col>20</xdr:col>
      <xdr:colOff>813290</xdr:colOff>
      <xdr:row>35</xdr:row>
      <xdr:rowOff>569669</xdr:rowOff>
    </xdr:to>
    <xdr:sp macro="" textlink="">
      <xdr:nvSpPr>
        <xdr:cNvPr id="12" name="Freccia a destra 11">
          <a:extLst>
            <a:ext uri="{FF2B5EF4-FFF2-40B4-BE49-F238E27FC236}">
              <a16:creationId xmlns="" xmlns:a16="http://schemas.microsoft.com/office/drawing/2014/main" id="{00000000-0008-0000-0700-000002000000}"/>
            </a:ext>
          </a:extLst>
        </xdr:cNvPr>
        <xdr:cNvSpPr/>
      </xdr:nvSpPr>
      <xdr:spPr bwMode="auto">
        <a:xfrm>
          <a:off x="15319865" y="5916491"/>
          <a:ext cx="762000" cy="511053"/>
        </a:xfrm>
        <a:prstGeom prst="rightArrow">
          <a:avLst/>
        </a:prstGeom>
        <a:ln>
          <a:solidFill>
            <a:schemeClr val="tx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lang="it-IT" sz="1100" b="1">
              <a:solidFill>
                <a:schemeClr val="tx2"/>
              </a:solidFill>
            </a:rPr>
            <a:t>OMI</a:t>
          </a:r>
        </a:p>
      </xdr:txBody>
    </xdr:sp>
    <xdr:clientData/>
  </xdr:twoCellAnchor>
  <xdr:twoCellAnchor>
    <xdr:from>
      <xdr:col>20</xdr:col>
      <xdr:colOff>51290</xdr:colOff>
      <xdr:row>35</xdr:row>
      <xdr:rowOff>58616</xdr:rowOff>
    </xdr:from>
    <xdr:to>
      <xdr:col>20</xdr:col>
      <xdr:colOff>813290</xdr:colOff>
      <xdr:row>35</xdr:row>
      <xdr:rowOff>569669</xdr:rowOff>
    </xdr:to>
    <xdr:sp macro="" textlink="">
      <xdr:nvSpPr>
        <xdr:cNvPr id="7" name="Freccia a destra 6">
          <a:extLst>
            <a:ext uri="{FF2B5EF4-FFF2-40B4-BE49-F238E27FC236}">
              <a16:creationId xmlns="" xmlns:a16="http://schemas.microsoft.com/office/drawing/2014/main" id="{00000000-0008-0000-0700-000002000000}"/>
            </a:ext>
          </a:extLst>
        </xdr:cNvPr>
        <xdr:cNvSpPr/>
      </xdr:nvSpPr>
      <xdr:spPr bwMode="auto">
        <a:xfrm>
          <a:off x="16288240" y="5900616"/>
          <a:ext cx="762000" cy="511053"/>
        </a:xfrm>
        <a:prstGeom prst="rightArrow">
          <a:avLst/>
        </a:prstGeom>
        <a:ln>
          <a:solidFill>
            <a:schemeClr val="tx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lang="it-IT" sz="1100" b="1">
              <a:solidFill>
                <a:schemeClr val="tx2"/>
              </a:solidFill>
            </a:rPr>
            <a:t>OMI</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200025</xdr:colOff>
      <xdr:row>93</xdr:row>
      <xdr:rowOff>161925</xdr:rowOff>
    </xdr:from>
    <xdr:to>
      <xdr:col>4</xdr:col>
      <xdr:colOff>552450</xdr:colOff>
      <xdr:row>93</xdr:row>
      <xdr:rowOff>161925</xdr:rowOff>
    </xdr:to>
    <xdr:cxnSp macro="">
      <xdr:nvCxnSpPr>
        <xdr:cNvPr id="2" name="Connettore 2 4">
          <a:extLst>
            <a:ext uri="{FF2B5EF4-FFF2-40B4-BE49-F238E27FC236}">
              <a16:creationId xmlns="" xmlns:a16="http://schemas.microsoft.com/office/drawing/2014/main" id="{00000000-0008-0000-0500-000002000000}"/>
            </a:ext>
          </a:extLst>
        </xdr:cNvPr>
        <xdr:cNvCxnSpPr>
          <a:cxnSpLocks noChangeShapeType="1"/>
        </xdr:cNvCxnSpPr>
      </xdr:nvCxnSpPr>
      <xdr:spPr bwMode="auto">
        <a:xfrm>
          <a:off x="5127625" y="25409525"/>
          <a:ext cx="352425" cy="0"/>
        </a:xfrm>
        <a:prstGeom prst="straightConnector1">
          <a:avLst/>
        </a:prstGeom>
        <a:noFill/>
        <a:ln w="9525" algn="ctr">
          <a:solidFill>
            <a:srgbClr val="000000"/>
          </a:solidFill>
          <a:round/>
          <a:headEnd/>
          <a:tailEnd type="stealth" w="med" len="med"/>
        </a:ln>
        <a:extLst>
          <a:ext uri="{909E8E84-426E-40DD-AFC4-6F175D3DCCD1}">
            <a14:hiddenFill xmlns:a14="http://schemas.microsoft.com/office/drawing/2010/main">
              <a:noFill/>
            </a14:hiddenFill>
          </a:ext>
        </a:extLst>
      </xdr:spPr>
    </xdr:cxnSp>
    <xdr:clientData/>
  </xdr:twoCellAnchor>
  <xdr:twoCellAnchor>
    <xdr:from>
      <xdr:col>8</xdr:col>
      <xdr:colOff>146538</xdr:colOff>
      <xdr:row>95</xdr:row>
      <xdr:rowOff>146539</xdr:rowOff>
    </xdr:from>
    <xdr:to>
      <xdr:col>9</xdr:col>
      <xdr:colOff>355080</xdr:colOff>
      <xdr:row>95</xdr:row>
      <xdr:rowOff>519204</xdr:rowOff>
    </xdr:to>
    <xdr:sp macro="" textlink="">
      <xdr:nvSpPr>
        <xdr:cNvPr id="4" name="CasellaDiTesto 3">
          <a:hlinkClick xmlns:r="http://schemas.openxmlformats.org/officeDocument/2006/relationships" r:id="rId1"/>
          <a:extLst>
            <a:ext uri="{FF2B5EF4-FFF2-40B4-BE49-F238E27FC236}">
              <a16:creationId xmlns="" xmlns:a16="http://schemas.microsoft.com/office/drawing/2014/main" id="{00000000-0008-0000-0500-000004000000}"/>
            </a:ext>
          </a:extLst>
        </xdr:cNvPr>
        <xdr:cNvSpPr txBox="1"/>
      </xdr:nvSpPr>
      <xdr:spPr>
        <a:xfrm>
          <a:off x="9158653" y="25842058"/>
          <a:ext cx="1058465" cy="37266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800" b="1"/>
            <a:t>Tav. CTP 3 del PSC</a:t>
          </a:r>
        </a:p>
        <a:p>
          <a:pPr algn="ctr"/>
          <a:r>
            <a:rPr lang="it-IT" sz="800" b="0"/>
            <a:t>(clicca</a:t>
          </a:r>
          <a:r>
            <a:rPr lang="it-IT" sz="800" b="0" baseline="0"/>
            <a:t> per aprire)</a:t>
          </a:r>
          <a:endParaRPr lang="it-IT" sz="800" b="0"/>
        </a:p>
      </xdr:txBody>
    </xdr:sp>
    <xdr:clientData/>
  </xdr:twoCellAnchor>
  <xdr:twoCellAnchor>
    <xdr:from>
      <xdr:col>8</xdr:col>
      <xdr:colOff>171451</xdr:colOff>
      <xdr:row>93</xdr:row>
      <xdr:rowOff>142876</xdr:rowOff>
    </xdr:from>
    <xdr:to>
      <xdr:col>9</xdr:col>
      <xdr:colOff>314326</xdr:colOff>
      <xdr:row>95</xdr:row>
      <xdr:rowOff>38100</xdr:rowOff>
    </xdr:to>
    <xdr:sp macro="" textlink="">
      <xdr:nvSpPr>
        <xdr:cNvPr id="3" name="CasellaDiTesto 2">
          <a:hlinkClick xmlns:r="http://schemas.openxmlformats.org/officeDocument/2006/relationships" r:id="rId2"/>
          <a:extLst>
            <a:ext uri="{FF2B5EF4-FFF2-40B4-BE49-F238E27FC236}">
              <a16:creationId xmlns="" xmlns:a16="http://schemas.microsoft.com/office/drawing/2014/main" id="{00000000-0008-0000-0500-000003000000}"/>
            </a:ext>
          </a:extLst>
        </xdr:cNvPr>
        <xdr:cNvSpPr txBox="1"/>
      </xdr:nvSpPr>
      <xdr:spPr>
        <a:xfrm>
          <a:off x="9296401" y="25793701"/>
          <a:ext cx="990600" cy="5238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900" b="1">
              <a:solidFill>
                <a:schemeClr val="dk1"/>
              </a:solidFill>
              <a:effectLst/>
              <a:latin typeface="+mn-lt"/>
              <a:ea typeface="+mn-ea"/>
              <a:cs typeface="+mn-cs"/>
            </a:rPr>
            <a:t>RUE</a:t>
          </a:r>
          <a:r>
            <a:rPr lang="it-IT" sz="900" b="1" baseline="0">
              <a:solidFill>
                <a:schemeClr val="dk1"/>
              </a:solidFill>
              <a:effectLst/>
              <a:latin typeface="+mn-lt"/>
              <a:ea typeface="+mn-ea"/>
              <a:cs typeface="+mn-cs"/>
            </a:rPr>
            <a:t> Cartografico interattivo</a:t>
          </a:r>
          <a:endParaRPr lang="it-IT" sz="900">
            <a:effectLst/>
          </a:endParaRPr>
        </a:p>
        <a:p>
          <a:r>
            <a:rPr lang="it-IT" sz="800" baseline="0">
              <a:solidFill>
                <a:schemeClr val="dk1"/>
              </a:solidFill>
              <a:effectLst/>
              <a:latin typeface="+mn-lt"/>
              <a:ea typeface="+mn-ea"/>
              <a:cs typeface="+mn-cs"/>
            </a:rPr>
            <a:t>(clicca per aprire)</a:t>
          </a:r>
          <a:endParaRPr lang="it-IT" sz="800">
            <a:effectLst/>
          </a:endParaRPr>
        </a:p>
        <a:p>
          <a:endParaRPr lang="it-IT" sz="900"/>
        </a:p>
      </xdr:txBody>
    </xdr:sp>
    <xdr:clientData/>
  </xdr:twoCellAnchor>
  <xdr:twoCellAnchor>
    <xdr:from>
      <xdr:col>19</xdr:col>
      <xdr:colOff>87709</xdr:colOff>
      <xdr:row>13</xdr:row>
      <xdr:rowOff>30041</xdr:rowOff>
    </xdr:from>
    <xdr:to>
      <xdr:col>19</xdr:col>
      <xdr:colOff>783034</xdr:colOff>
      <xdr:row>13</xdr:row>
      <xdr:rowOff>283919</xdr:rowOff>
    </xdr:to>
    <xdr:sp macro="" textlink="">
      <xdr:nvSpPr>
        <xdr:cNvPr id="10" name="Freccia a destra 9">
          <a:extLst>
            <a:ext uri="{FF2B5EF4-FFF2-40B4-BE49-F238E27FC236}">
              <a16:creationId xmlns="" xmlns:a16="http://schemas.microsoft.com/office/drawing/2014/main" id="{00000000-0008-0000-0700-000002000000}"/>
            </a:ext>
          </a:extLst>
        </xdr:cNvPr>
        <xdr:cNvSpPr/>
      </xdr:nvSpPr>
      <xdr:spPr bwMode="auto">
        <a:xfrm>
          <a:off x="18693209" y="9993191"/>
          <a:ext cx="695325" cy="253878"/>
        </a:xfrm>
        <a:prstGeom prst="rightArrow">
          <a:avLst/>
        </a:prstGeom>
        <a:ln>
          <a:solidFill>
            <a:schemeClr val="tx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lang="it-IT" sz="800" b="1">
              <a:solidFill>
                <a:schemeClr val="tx2"/>
              </a:solidFill>
            </a:rPr>
            <a:t>OMI</a:t>
          </a:r>
        </a:p>
      </xdr:txBody>
    </xdr:sp>
    <xdr:clientData/>
  </xdr:twoCellAnchor>
  <xdr:twoCellAnchor>
    <xdr:from>
      <xdr:col>21</xdr:col>
      <xdr:colOff>588058</xdr:colOff>
      <xdr:row>12</xdr:row>
      <xdr:rowOff>129887</xdr:rowOff>
    </xdr:from>
    <xdr:to>
      <xdr:col>30</xdr:col>
      <xdr:colOff>181840</xdr:colOff>
      <xdr:row>14</xdr:row>
      <xdr:rowOff>197276</xdr:rowOff>
    </xdr:to>
    <xdr:sp macro="" textlink="">
      <xdr:nvSpPr>
        <xdr:cNvPr id="11" name="CasellaDiTesto 10"/>
        <xdr:cNvSpPr txBox="1"/>
      </xdr:nvSpPr>
      <xdr:spPr>
        <a:xfrm>
          <a:off x="21181108" y="9781887"/>
          <a:ext cx="5365932" cy="6896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1">
              <a:solidFill>
                <a:srgbClr val="FF0000"/>
              </a:solidFill>
            </a:rPr>
            <a:t>Questo è il valore OMI da inserire nella tabella accanto, nelle caselle MIN e MAX allo stato conservativo OTTIMO. La funzione (Uso) deve essere ripetuta e quindi selezionata uguale sia per la funzione presente che per quella di progetto.</a:t>
          </a:r>
        </a:p>
      </xdr:txBody>
    </xdr:sp>
    <xdr:clientData/>
  </xdr:twoCellAnchor>
  <xdr:twoCellAnchor>
    <xdr:from>
      <xdr:col>21</xdr:col>
      <xdr:colOff>123235</xdr:colOff>
      <xdr:row>13</xdr:row>
      <xdr:rowOff>30525</xdr:rowOff>
    </xdr:from>
    <xdr:to>
      <xdr:col>21</xdr:col>
      <xdr:colOff>503832</xdr:colOff>
      <xdr:row>13</xdr:row>
      <xdr:rowOff>284403</xdr:rowOff>
    </xdr:to>
    <xdr:sp macro="" textlink="">
      <xdr:nvSpPr>
        <xdr:cNvPr id="12" name="Freccia a destra 11">
          <a:extLst>
            <a:ext uri="{FF2B5EF4-FFF2-40B4-BE49-F238E27FC236}">
              <a16:creationId xmlns="" xmlns:a16="http://schemas.microsoft.com/office/drawing/2014/main" id="{00000000-0008-0000-0700-000002000000}"/>
            </a:ext>
          </a:extLst>
        </xdr:cNvPr>
        <xdr:cNvSpPr/>
      </xdr:nvSpPr>
      <xdr:spPr bwMode="auto">
        <a:xfrm>
          <a:off x="20716285" y="9993675"/>
          <a:ext cx="380597" cy="253878"/>
        </a:xfrm>
        <a:prstGeom prst="rightArrow">
          <a:avLst/>
        </a:prstGeom>
        <a:ln>
          <a:solidFill>
            <a:schemeClr val="tx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endParaRPr lang="it-IT" sz="800" b="1">
            <a:solidFill>
              <a:schemeClr val="tx2"/>
            </a:solidFill>
          </a:endParaRPr>
        </a:p>
      </xdr:txBody>
    </xdr:sp>
    <xdr:clientData/>
  </xdr:twoCellAnchor>
  <xdr:twoCellAnchor>
    <xdr:from>
      <xdr:col>19</xdr:col>
      <xdr:colOff>87709</xdr:colOff>
      <xdr:row>13</xdr:row>
      <xdr:rowOff>30041</xdr:rowOff>
    </xdr:from>
    <xdr:to>
      <xdr:col>19</xdr:col>
      <xdr:colOff>783034</xdr:colOff>
      <xdr:row>13</xdr:row>
      <xdr:rowOff>283919</xdr:rowOff>
    </xdr:to>
    <xdr:sp macro="" textlink="">
      <xdr:nvSpPr>
        <xdr:cNvPr id="13" name="Freccia a destra 12">
          <a:extLst>
            <a:ext uri="{FF2B5EF4-FFF2-40B4-BE49-F238E27FC236}">
              <a16:creationId xmlns="" xmlns:a16="http://schemas.microsoft.com/office/drawing/2014/main" id="{00000000-0008-0000-0700-000002000000}"/>
            </a:ext>
          </a:extLst>
        </xdr:cNvPr>
        <xdr:cNvSpPr/>
      </xdr:nvSpPr>
      <xdr:spPr bwMode="auto">
        <a:xfrm>
          <a:off x="18693209" y="9993191"/>
          <a:ext cx="695325" cy="253878"/>
        </a:xfrm>
        <a:prstGeom prst="rightArrow">
          <a:avLst/>
        </a:prstGeom>
        <a:ln>
          <a:solidFill>
            <a:schemeClr val="tx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lang="it-IT" sz="800" b="1">
              <a:solidFill>
                <a:schemeClr val="tx2"/>
              </a:solidFill>
            </a:rPr>
            <a:t>OMI</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117231</xdr:colOff>
      <xdr:row>55</xdr:row>
      <xdr:rowOff>102577</xdr:rowOff>
    </xdr:from>
    <xdr:to>
      <xdr:col>12</xdr:col>
      <xdr:colOff>325773</xdr:colOff>
      <xdr:row>57</xdr:row>
      <xdr:rowOff>35627</xdr:rowOff>
    </xdr:to>
    <xdr:sp macro="" textlink="">
      <xdr:nvSpPr>
        <xdr:cNvPr id="2" name="CasellaDiTesto 1">
          <a:hlinkClick xmlns:r="http://schemas.openxmlformats.org/officeDocument/2006/relationships" r:id="rId1"/>
          <a:extLst>
            <a:ext uri="{FF2B5EF4-FFF2-40B4-BE49-F238E27FC236}">
              <a16:creationId xmlns="" xmlns:a16="http://schemas.microsoft.com/office/drawing/2014/main" id="{00000000-0008-0000-0800-000002000000}"/>
            </a:ext>
          </a:extLst>
        </xdr:cNvPr>
        <xdr:cNvSpPr txBox="1"/>
      </xdr:nvSpPr>
      <xdr:spPr>
        <a:xfrm>
          <a:off x="10521462" y="16002000"/>
          <a:ext cx="1058465" cy="37266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800" b="1"/>
            <a:t>Tav. CTP 3 del PSC</a:t>
          </a:r>
        </a:p>
        <a:p>
          <a:pPr algn="ctr"/>
          <a:r>
            <a:rPr lang="it-IT" sz="800" b="0"/>
            <a:t>(clicca</a:t>
          </a:r>
          <a:r>
            <a:rPr lang="it-IT" sz="800" b="0" baseline="0"/>
            <a:t> per aprire)</a:t>
          </a:r>
          <a:endParaRPr lang="it-IT" sz="800" b="0"/>
        </a:p>
      </xdr:txBody>
    </xdr:sp>
    <xdr:clientData/>
  </xdr:twoCellAnchor>
  <xdr:twoCellAnchor>
    <xdr:from>
      <xdr:col>11</xdr:col>
      <xdr:colOff>142875</xdr:colOff>
      <xdr:row>53</xdr:row>
      <xdr:rowOff>123825</xdr:rowOff>
    </xdr:from>
    <xdr:to>
      <xdr:col>12</xdr:col>
      <xdr:colOff>295275</xdr:colOff>
      <xdr:row>55</xdr:row>
      <xdr:rowOff>0</xdr:rowOff>
    </xdr:to>
    <xdr:sp macro="" textlink="">
      <xdr:nvSpPr>
        <xdr:cNvPr id="3" name="CasellaDiTesto 2">
          <a:hlinkClick xmlns:r="http://schemas.openxmlformats.org/officeDocument/2006/relationships" r:id="rId2"/>
          <a:extLst>
            <a:ext uri="{FF2B5EF4-FFF2-40B4-BE49-F238E27FC236}">
              <a16:creationId xmlns="" xmlns:a16="http://schemas.microsoft.com/office/drawing/2014/main" id="{00000000-0008-0000-0800-000003000000}"/>
            </a:ext>
          </a:extLst>
        </xdr:cNvPr>
        <xdr:cNvSpPr txBox="1"/>
      </xdr:nvSpPr>
      <xdr:spPr>
        <a:xfrm>
          <a:off x="10725150" y="15992475"/>
          <a:ext cx="1000125"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900" b="1">
              <a:solidFill>
                <a:schemeClr val="dk1"/>
              </a:solidFill>
              <a:effectLst/>
              <a:latin typeface="+mn-lt"/>
              <a:ea typeface="+mn-ea"/>
              <a:cs typeface="+mn-cs"/>
            </a:rPr>
            <a:t>RUE</a:t>
          </a:r>
          <a:r>
            <a:rPr lang="it-IT" sz="900" b="1" baseline="0">
              <a:solidFill>
                <a:schemeClr val="dk1"/>
              </a:solidFill>
              <a:effectLst/>
              <a:latin typeface="+mn-lt"/>
              <a:ea typeface="+mn-ea"/>
              <a:cs typeface="+mn-cs"/>
            </a:rPr>
            <a:t> Cartografico interattivo</a:t>
          </a:r>
          <a:endParaRPr lang="it-IT" sz="900">
            <a:effectLst/>
          </a:endParaRPr>
        </a:p>
        <a:p>
          <a:r>
            <a:rPr lang="it-IT" sz="800" baseline="0">
              <a:solidFill>
                <a:schemeClr val="dk1"/>
              </a:solidFill>
              <a:effectLst/>
              <a:latin typeface="+mn-lt"/>
              <a:ea typeface="+mn-ea"/>
              <a:cs typeface="+mn-cs"/>
            </a:rPr>
            <a:t>(clicca per aprire)</a:t>
          </a:r>
          <a:endParaRPr lang="it-IT" sz="800">
            <a:effectLst/>
          </a:endParaRPr>
        </a:p>
        <a:p>
          <a:endParaRPr lang="it-IT" sz="1100"/>
        </a:p>
      </xdr:txBody>
    </xdr:sp>
    <xdr:clientData/>
  </xdr:twoCellAnchor>
  <xdr:twoCellAnchor>
    <xdr:from>
      <xdr:col>2</xdr:col>
      <xdr:colOff>190500</xdr:colOff>
      <xdr:row>52</xdr:row>
      <xdr:rowOff>180975</xdr:rowOff>
    </xdr:from>
    <xdr:to>
      <xdr:col>2</xdr:col>
      <xdr:colOff>838200</xdr:colOff>
      <xdr:row>52</xdr:row>
      <xdr:rowOff>190500</xdr:rowOff>
    </xdr:to>
    <xdr:cxnSp macro="">
      <xdr:nvCxnSpPr>
        <xdr:cNvPr id="4" name="Connettore 2 3"/>
        <xdr:cNvCxnSpPr/>
      </xdr:nvCxnSpPr>
      <xdr:spPr>
        <a:xfrm>
          <a:off x="2305050" y="15735300"/>
          <a:ext cx="647700" cy="9525"/>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87709</xdr:colOff>
      <xdr:row>33</xdr:row>
      <xdr:rowOff>30041</xdr:rowOff>
    </xdr:from>
    <xdr:to>
      <xdr:col>20</xdr:col>
      <xdr:colOff>783034</xdr:colOff>
      <xdr:row>33</xdr:row>
      <xdr:rowOff>283919</xdr:rowOff>
    </xdr:to>
    <xdr:sp macro="" textlink="">
      <xdr:nvSpPr>
        <xdr:cNvPr id="5" name="Freccia a destra 4">
          <a:extLst>
            <a:ext uri="{FF2B5EF4-FFF2-40B4-BE49-F238E27FC236}">
              <a16:creationId xmlns="" xmlns:a16="http://schemas.microsoft.com/office/drawing/2014/main" id="{00000000-0008-0000-0700-000002000000}"/>
            </a:ext>
          </a:extLst>
        </xdr:cNvPr>
        <xdr:cNvSpPr/>
      </xdr:nvSpPr>
      <xdr:spPr bwMode="auto">
        <a:xfrm>
          <a:off x="18994834" y="3878141"/>
          <a:ext cx="695325" cy="253878"/>
        </a:xfrm>
        <a:prstGeom prst="rightArrow">
          <a:avLst/>
        </a:prstGeom>
        <a:ln>
          <a:solidFill>
            <a:schemeClr val="tx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lang="it-IT" sz="800" b="1">
              <a:solidFill>
                <a:schemeClr val="tx2"/>
              </a:solidFill>
            </a:rPr>
            <a:t>OMI</a:t>
          </a:r>
        </a:p>
      </xdr:txBody>
    </xdr:sp>
    <xdr:clientData/>
  </xdr:twoCellAnchor>
  <xdr:twoCellAnchor>
    <xdr:from>
      <xdr:col>22</xdr:col>
      <xdr:colOff>588058</xdr:colOff>
      <xdr:row>32</xdr:row>
      <xdr:rowOff>129887</xdr:rowOff>
    </xdr:from>
    <xdr:to>
      <xdr:col>31</xdr:col>
      <xdr:colOff>181840</xdr:colOff>
      <xdr:row>34</xdr:row>
      <xdr:rowOff>197276</xdr:rowOff>
    </xdr:to>
    <xdr:sp macro="" textlink="">
      <xdr:nvSpPr>
        <xdr:cNvPr id="6" name="CasellaDiTesto 5"/>
        <xdr:cNvSpPr txBox="1"/>
      </xdr:nvSpPr>
      <xdr:spPr>
        <a:xfrm>
          <a:off x="20711785" y="9776114"/>
          <a:ext cx="5049010" cy="6908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1">
              <a:solidFill>
                <a:srgbClr val="FF0000"/>
              </a:solidFill>
            </a:rPr>
            <a:t>Questo è il valore OMI da inserire nella tabella accanto, nelle caselle MIN e MAX allo stato conservativo OTTIMO. La funzione (Uso) deve essere ripetuta e quindi selezionata uguale sia per la funzione presente che per quella di progetto.</a:t>
          </a:r>
        </a:p>
      </xdr:txBody>
    </xdr:sp>
    <xdr:clientData/>
  </xdr:twoCellAnchor>
  <xdr:twoCellAnchor>
    <xdr:from>
      <xdr:col>22</xdr:col>
      <xdr:colOff>123235</xdr:colOff>
      <xdr:row>33</xdr:row>
      <xdr:rowOff>30525</xdr:rowOff>
    </xdr:from>
    <xdr:to>
      <xdr:col>22</xdr:col>
      <xdr:colOff>503832</xdr:colOff>
      <xdr:row>33</xdr:row>
      <xdr:rowOff>284403</xdr:rowOff>
    </xdr:to>
    <xdr:sp macro="" textlink="">
      <xdr:nvSpPr>
        <xdr:cNvPr id="7" name="Freccia a destra 6">
          <a:extLst>
            <a:ext uri="{FF2B5EF4-FFF2-40B4-BE49-F238E27FC236}">
              <a16:creationId xmlns="" xmlns:a16="http://schemas.microsoft.com/office/drawing/2014/main" id="{00000000-0008-0000-0700-000002000000}"/>
            </a:ext>
          </a:extLst>
        </xdr:cNvPr>
        <xdr:cNvSpPr/>
      </xdr:nvSpPr>
      <xdr:spPr bwMode="auto">
        <a:xfrm>
          <a:off x="20703008" y="10011570"/>
          <a:ext cx="380597" cy="253878"/>
        </a:xfrm>
        <a:prstGeom prst="rightArrow">
          <a:avLst/>
        </a:prstGeom>
        <a:ln>
          <a:solidFill>
            <a:schemeClr val="tx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endParaRPr lang="it-IT" sz="800" b="1">
            <a:solidFill>
              <a:schemeClr val="tx2"/>
            </a:solidFill>
          </a:endParaRPr>
        </a:p>
      </xdr:txBody>
    </xdr:sp>
    <xdr:clientData/>
  </xdr:twoCellAnchor>
  <xdr:twoCellAnchor>
    <xdr:from>
      <xdr:col>20</xdr:col>
      <xdr:colOff>87709</xdr:colOff>
      <xdr:row>33</xdr:row>
      <xdr:rowOff>30041</xdr:rowOff>
    </xdr:from>
    <xdr:to>
      <xdr:col>20</xdr:col>
      <xdr:colOff>783034</xdr:colOff>
      <xdr:row>33</xdr:row>
      <xdr:rowOff>283919</xdr:rowOff>
    </xdr:to>
    <xdr:sp macro="" textlink="">
      <xdr:nvSpPr>
        <xdr:cNvPr id="8" name="Freccia a destra 7">
          <a:extLst>
            <a:ext uri="{FF2B5EF4-FFF2-40B4-BE49-F238E27FC236}">
              <a16:creationId xmlns="" xmlns:a16="http://schemas.microsoft.com/office/drawing/2014/main" id="{00000000-0008-0000-0700-000002000000}"/>
            </a:ext>
          </a:extLst>
        </xdr:cNvPr>
        <xdr:cNvSpPr/>
      </xdr:nvSpPr>
      <xdr:spPr bwMode="auto">
        <a:xfrm>
          <a:off x="19912409" y="3890841"/>
          <a:ext cx="695325" cy="253878"/>
        </a:xfrm>
        <a:prstGeom prst="rightArrow">
          <a:avLst/>
        </a:prstGeom>
        <a:ln>
          <a:solidFill>
            <a:schemeClr val="tx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lang="it-IT" sz="800" b="1">
              <a:solidFill>
                <a:schemeClr val="tx2"/>
              </a:solidFill>
            </a:rPr>
            <a:t>OMI</a:t>
          </a: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uei.comune.parma.it/suei/suei.asp?ID=47&amp;page=1&amp;direct=true&amp;IdMenu=35" TargetMode="External"/><Relationship Id="rId2" Type="http://schemas.openxmlformats.org/officeDocument/2006/relationships/hyperlink" Target="http://www.suei.comune.parma.it/suei/suei.asp?ID=53&amp;page=1&amp;direct=true&amp;IdMenu=72" TargetMode="External"/><Relationship Id="rId1" Type="http://schemas.openxmlformats.org/officeDocument/2006/relationships/hyperlink" Target="https://www.comune.parma.it/pianificazioneterritoriale/PUA---Stato-di-attuazione.aspx"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trademarkitalia.com/index.cfm" TargetMode="External"/><Relationship Id="rId2" Type="http://schemas.openxmlformats.org/officeDocument/2006/relationships/hyperlink" Target="https://wwwt.agenziaentrate.gov.it/geopoi_omi/index.php" TargetMode="External"/><Relationship Id="rId1" Type="http://schemas.openxmlformats.org/officeDocument/2006/relationships/hyperlink" Target="https://wwwt.agenziaentrate.gov.it/geopoi_omi/index.php" TargetMode="External"/><Relationship Id="rId6" Type="http://schemas.openxmlformats.org/officeDocument/2006/relationships/drawing" Target="../drawings/drawing8.xml"/><Relationship Id="rId5" Type="http://schemas.openxmlformats.org/officeDocument/2006/relationships/printerSettings" Target="../printerSettings/printerSettings10.bin"/><Relationship Id="rId4" Type="http://schemas.openxmlformats.org/officeDocument/2006/relationships/hyperlink" Target="https://statistica.regione.emilia-romagna.it/turismo/dati-preliminari"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trademarkitalia.com/index.cfm" TargetMode="External"/><Relationship Id="rId2" Type="http://schemas.openxmlformats.org/officeDocument/2006/relationships/hyperlink" Target="https://wwwt.agenziaentrate.gov.it/geopoi_omi/index.php" TargetMode="External"/><Relationship Id="rId1" Type="http://schemas.openxmlformats.org/officeDocument/2006/relationships/hyperlink" Target="https://wwwt.agenziaentrate.gov.it/geopoi_omi/index.php" TargetMode="External"/><Relationship Id="rId6" Type="http://schemas.openxmlformats.org/officeDocument/2006/relationships/drawing" Target="../drawings/drawing9.xml"/><Relationship Id="rId5" Type="http://schemas.openxmlformats.org/officeDocument/2006/relationships/printerSettings" Target="../printerSettings/printerSettings11.bin"/><Relationship Id="rId4" Type="http://schemas.openxmlformats.org/officeDocument/2006/relationships/hyperlink" Target="https://statistica.regione.emilia-romagna.it/turismo/dati-preliminari" TargetMode="External"/></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0.xml"/><Relationship Id="rId3" Type="http://schemas.openxmlformats.org/officeDocument/2006/relationships/hyperlink" Target="http://www.trademarkitalia.com/index.cfm" TargetMode="External"/><Relationship Id="rId7" Type="http://schemas.openxmlformats.org/officeDocument/2006/relationships/printerSettings" Target="../printerSettings/printerSettings12.bin"/><Relationship Id="rId2" Type="http://schemas.openxmlformats.org/officeDocument/2006/relationships/hyperlink" Target="https://wwwt.agenziaentrate.gov.it/geopoi_omi/index.php" TargetMode="External"/><Relationship Id="rId1" Type="http://schemas.openxmlformats.org/officeDocument/2006/relationships/hyperlink" Target="https://wwwt.agenziaentrate.gov.it/geopoi_omi/index.php" TargetMode="External"/><Relationship Id="rId6" Type="http://schemas.openxmlformats.org/officeDocument/2006/relationships/hyperlink" Target="https://statistica.regione.emilia-romagna.it/turismo/dati-preliminari" TargetMode="External"/><Relationship Id="rId5" Type="http://schemas.openxmlformats.org/officeDocument/2006/relationships/hyperlink" Target="http://www.trademarkitalia.com/index.cfm" TargetMode="External"/><Relationship Id="rId4" Type="http://schemas.openxmlformats.org/officeDocument/2006/relationships/hyperlink" Target="https://statistica.regione.emilia-romagna.it/turismo/dati-preliminari"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s://wwwt.agenziaentrate.gov.it/geopoi_omi/index.php"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wwwt.agenziaentrate.gov.it/geopoi_omi/index.php"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statistica.regione.emilia-romagna.it/turismo/dati-preliminari" TargetMode="External"/><Relationship Id="rId2" Type="http://schemas.openxmlformats.org/officeDocument/2006/relationships/hyperlink" Target="http://www.trademarkitalia.com/index.cfm" TargetMode="External"/><Relationship Id="rId1" Type="http://schemas.openxmlformats.org/officeDocument/2006/relationships/hyperlink" Target="https://wwwt.agenziaentrate.gov.it/geopoi_omi/index.php" TargetMode="External"/><Relationship Id="rId5" Type="http://schemas.openxmlformats.org/officeDocument/2006/relationships/drawing" Target="../drawings/drawing6.x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statistica.regione.emilia-romagna.it/turismo/dati-preliminari" TargetMode="External"/><Relationship Id="rId2" Type="http://schemas.openxmlformats.org/officeDocument/2006/relationships/hyperlink" Target="http://www.trademarkitalia.com/index.cfm" TargetMode="External"/><Relationship Id="rId1" Type="http://schemas.openxmlformats.org/officeDocument/2006/relationships/hyperlink" Target="https://wwwt.agenziaentrate.gov.it/geopoi_omi/index.php" TargetMode="External"/><Relationship Id="rId5" Type="http://schemas.openxmlformats.org/officeDocument/2006/relationships/drawing" Target="../drawings/drawing7.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2"/>
  <sheetViews>
    <sheetView showGridLines="0" topLeftCell="B1" zoomScale="110" zoomScaleNormal="110" workbookViewId="0">
      <selection activeCell="B28" sqref="B28"/>
    </sheetView>
  </sheetViews>
  <sheetFormatPr defaultColWidth="9.140625" defaultRowHeight="15"/>
  <cols>
    <col min="1" max="1" width="1.5703125" style="670" customWidth="1"/>
    <col min="2" max="2" width="162.7109375" style="670" customWidth="1"/>
    <col min="3" max="16384" width="9.140625" style="670"/>
  </cols>
  <sheetData>
    <row r="1" spans="2:2" ht="7.5" customHeight="1" thickBot="1"/>
    <row r="2" spans="2:2" ht="26.1" customHeight="1">
      <c r="B2" s="700" t="s">
        <v>583</v>
      </c>
    </row>
    <row r="3" spans="2:2" ht="26.1" customHeight="1" thickBot="1">
      <c r="B3" s="699" t="s">
        <v>531</v>
      </c>
    </row>
    <row r="4" spans="2:2" ht="41.25" customHeight="1" thickBot="1">
      <c r="B4" s="697" t="s">
        <v>529</v>
      </c>
    </row>
    <row r="5" spans="2:2" ht="26.25" customHeight="1" thickBot="1">
      <c r="B5" s="698" t="s">
        <v>530</v>
      </c>
    </row>
    <row r="6" spans="2:2" ht="26.25" customHeight="1">
      <c r="B6" s="738" t="s">
        <v>584</v>
      </c>
    </row>
    <row r="7" spans="2:2" s="671" customFormat="1" ht="26.1" customHeight="1">
      <c r="B7" s="738" t="s">
        <v>585</v>
      </c>
    </row>
    <row r="8" spans="2:2" s="671" customFormat="1" ht="21.95" customHeight="1">
      <c r="B8" s="739" t="s">
        <v>588</v>
      </c>
    </row>
    <row r="9" spans="2:2" s="671" customFormat="1" ht="21.95" customHeight="1">
      <c r="B9" s="739" t="s">
        <v>540</v>
      </c>
    </row>
    <row r="10" spans="2:2" s="671" customFormat="1" ht="59.25" customHeight="1">
      <c r="B10" s="740" t="s">
        <v>587</v>
      </c>
    </row>
    <row r="11" spans="2:2" ht="9.9499999999999993" customHeight="1" thickBot="1">
      <c r="B11" s="741"/>
    </row>
    <row r="12" spans="2:2" s="671" customFormat="1" ht="26.1" customHeight="1">
      <c r="B12" s="723" t="s">
        <v>593</v>
      </c>
    </row>
    <row r="13" spans="2:2" s="671" customFormat="1" ht="26.1" customHeight="1">
      <c r="B13" s="724" t="s">
        <v>586</v>
      </c>
    </row>
    <row r="14" spans="2:2" s="671" customFormat="1" ht="21.95" customHeight="1">
      <c r="B14" s="725" t="s">
        <v>542</v>
      </c>
    </row>
    <row r="15" spans="2:2" ht="30">
      <c r="B15" s="726" t="s">
        <v>543</v>
      </c>
    </row>
    <row r="16" spans="2:2">
      <c r="B16" s="726" t="s">
        <v>582</v>
      </c>
    </row>
    <row r="17" spans="2:2" ht="15.75" thickBot="1">
      <c r="B17" s="727"/>
    </row>
    <row r="18" spans="2:2" ht="5.45" customHeight="1">
      <c r="B18" s="728"/>
    </row>
    <row r="19" spans="2:2" ht="15.75">
      <c r="B19" s="729" t="s">
        <v>589</v>
      </c>
    </row>
    <row r="20" spans="2:2" s="671" customFormat="1" ht="27" customHeight="1">
      <c r="B20" s="729" t="s">
        <v>590</v>
      </c>
    </row>
    <row r="21" spans="2:2" s="671" customFormat="1" ht="21.95" customHeight="1">
      <c r="B21" s="730" t="s">
        <v>539</v>
      </c>
    </row>
    <row r="22" spans="2:2" s="671" customFormat="1" ht="21.95" customHeight="1">
      <c r="B22" s="730" t="s">
        <v>541</v>
      </c>
    </row>
    <row r="23" spans="2:2" ht="10.5" customHeight="1" thickBot="1">
      <c r="B23" s="731"/>
    </row>
    <row r="24" spans="2:2" s="671" customFormat="1" ht="26.1" customHeight="1">
      <c r="B24" s="732" t="s">
        <v>592</v>
      </c>
    </row>
    <row r="25" spans="2:2" ht="28.5" customHeight="1">
      <c r="B25" s="746" t="s">
        <v>591</v>
      </c>
    </row>
    <row r="26" spans="2:2" ht="28.5" customHeight="1">
      <c r="B26" s="746"/>
    </row>
    <row r="27" spans="2:2" ht="22.5" customHeight="1">
      <c r="B27" s="733" t="s">
        <v>532</v>
      </c>
    </row>
    <row r="28" spans="2:2" ht="18" customHeight="1">
      <c r="B28" s="734" t="s">
        <v>501</v>
      </c>
    </row>
    <row r="29" spans="2:2" ht="9.9499999999999993" customHeight="1">
      <c r="B29" s="735"/>
    </row>
    <row r="30" spans="2:2" ht="18" customHeight="1">
      <c r="B30" s="736" t="s">
        <v>533</v>
      </c>
    </row>
    <row r="31" spans="2:2" ht="18" customHeight="1">
      <c r="B31" s="734" t="s">
        <v>502</v>
      </c>
    </row>
    <row r="32" spans="2:2" ht="18" customHeight="1" thickBot="1">
      <c r="B32" s="737"/>
    </row>
  </sheetData>
  <sheetProtection algorithmName="SHA-512" hashValue="pDayXs676tNGZz0lnIeUtO21SzoSU1PfCFc7oLzR8MNSXvgQ4hKE08zYqGMWW+9Aut/ebdaOk0HdhB2BnHfBFg==" saltValue="FxKuX7AYRgGzT0Wq1Sp8BQ==" spinCount="100000" sheet="1" objects="1" scenarios="1" selectLockedCells="1"/>
  <mergeCells count="1">
    <mergeCell ref="B25:B26"/>
  </mergeCells>
  <hyperlinks>
    <hyperlink ref="B28" r:id="rId1"/>
    <hyperlink ref="B31" r:id="rId2" display="http://www.suei.comune.parma.it/suei/suei.asp?ID=53&amp;page=1&amp;direct=true&amp;IdMenu=72"/>
    <hyperlink ref="B3" r:id="rId3" display="FILE EXCEL AGGIORNATI - clicca qui per scaricare i file"/>
  </hyperlinks>
  <pageMargins left="0.7" right="0.7" top="0.75" bottom="0.75" header="0.3" footer="0.3"/>
  <pageSetup paperSize="9" orientation="portrait" horizontalDpi="1200" verticalDpi="120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pageSetUpPr fitToPage="1"/>
  </sheetPr>
  <dimension ref="B1:AC128"/>
  <sheetViews>
    <sheetView showGridLines="0" zoomScaleNormal="100" workbookViewId="0">
      <selection activeCell="C20" sqref="C20"/>
    </sheetView>
  </sheetViews>
  <sheetFormatPr defaultColWidth="9.140625" defaultRowHeight="12.75"/>
  <cols>
    <col min="1" max="1" width="5.7109375" style="5" customWidth="1"/>
    <col min="2" max="2" width="24.7109375" style="5" customWidth="1"/>
    <col min="3" max="3" width="18.28515625" style="5" customWidth="1"/>
    <col min="4" max="4" width="20.7109375" style="5" customWidth="1"/>
    <col min="5" max="5" width="25.5703125" style="5" customWidth="1"/>
    <col min="6" max="6" width="15.7109375" style="5" customWidth="1"/>
    <col min="7" max="7" width="18.140625" style="5" customWidth="1"/>
    <col min="8" max="12" width="12.7109375" style="5" customWidth="1"/>
    <col min="13" max="13" width="12.42578125" style="5" customWidth="1"/>
    <col min="14" max="14" width="11.7109375" style="5" customWidth="1"/>
    <col min="15" max="15" width="9.140625" style="5"/>
    <col min="16" max="16" width="10.7109375" style="5" customWidth="1"/>
    <col min="17" max="17" width="5.7109375" style="5" customWidth="1"/>
    <col min="18" max="18" width="25.7109375" style="5" customWidth="1"/>
    <col min="19" max="19" width="15.7109375" style="5" customWidth="1"/>
    <col min="20" max="20" width="12.7109375" style="5" customWidth="1"/>
    <col min="21" max="21" width="15.7109375" style="5" customWidth="1"/>
    <col min="22" max="23" width="9.140625" style="5"/>
    <col min="24" max="24" width="5.7109375" style="5" customWidth="1"/>
    <col min="25" max="16384" width="9.140625" style="5"/>
  </cols>
  <sheetData>
    <row r="1" spans="2:29" ht="13.5" thickBot="1"/>
    <row r="2" spans="2:29" ht="35.1" customHeight="1">
      <c r="B2" s="1022" t="s">
        <v>342</v>
      </c>
      <c r="C2" s="1028" t="s">
        <v>343</v>
      </c>
      <c r="D2" s="936"/>
      <c r="E2" s="936"/>
      <c r="F2" s="936"/>
      <c r="G2" s="936"/>
      <c r="H2" s="937"/>
      <c r="I2" s="6"/>
    </row>
    <row r="3" spans="2:29" ht="35.1" customHeight="1">
      <c r="B3" s="1023"/>
      <c r="C3" s="1025" t="s">
        <v>344</v>
      </c>
      <c r="D3" s="1026"/>
      <c r="E3" s="1026"/>
      <c r="F3" s="1026"/>
      <c r="G3" s="1026"/>
      <c r="H3" s="1027"/>
      <c r="I3" s="6"/>
    </row>
    <row r="4" spans="2:29" ht="35.1" customHeight="1" thickBot="1">
      <c r="B4" s="1024"/>
      <c r="C4" s="1013" t="s">
        <v>505</v>
      </c>
      <c r="D4" s="939"/>
      <c r="E4" s="939"/>
      <c r="F4" s="939"/>
      <c r="G4" s="939"/>
      <c r="H4" s="940"/>
      <c r="I4" s="6"/>
    </row>
    <row r="5" spans="2:29" ht="9.9499999999999993" customHeight="1">
      <c r="B5" s="480"/>
      <c r="C5" s="479"/>
      <c r="D5" s="478"/>
      <c r="E5" s="478"/>
      <c r="F5" s="478"/>
      <c r="G5" s="478"/>
      <c r="H5" s="478"/>
      <c r="I5" s="6"/>
    </row>
    <row r="6" spans="2:29" ht="24.95" customHeight="1">
      <c r="B6" s="943" t="s">
        <v>29</v>
      </c>
      <c r="C6" s="944"/>
      <c r="D6" s="944"/>
      <c r="E6" s="944"/>
      <c r="F6" s="944"/>
      <c r="G6" s="944"/>
      <c r="H6" s="945"/>
      <c r="I6" s="6"/>
    </row>
    <row r="8" spans="2:29" ht="24.75" customHeight="1">
      <c r="B8" s="7" t="s">
        <v>335</v>
      </c>
      <c r="C8" s="8"/>
      <c r="D8" s="8"/>
      <c r="E8" s="8"/>
      <c r="F8" s="8"/>
      <c r="G8" s="660" t="s">
        <v>506</v>
      </c>
      <c r="H8" s="8"/>
      <c r="K8" s="36"/>
    </row>
    <row r="9" spans="2:29" ht="24.75" customHeight="1">
      <c r="B9" s="50" t="s">
        <v>456</v>
      </c>
      <c r="C9" s="955" t="s">
        <v>97</v>
      </c>
      <c r="D9" s="956"/>
      <c r="E9" s="956"/>
      <c r="F9" s="8"/>
      <c r="G9" s="660" t="s">
        <v>507</v>
      </c>
      <c r="H9" s="8"/>
      <c r="K9" s="36"/>
    </row>
    <row r="10" spans="2:29" ht="24.75" customHeight="1">
      <c r="B10" s="50"/>
      <c r="C10" s="499" t="s">
        <v>359</v>
      </c>
      <c r="D10" s="500"/>
      <c r="E10" s="500"/>
      <c r="F10" s="8"/>
      <c r="G10" s="8"/>
      <c r="H10" s="8"/>
      <c r="K10" s="36"/>
    </row>
    <row r="11" spans="2:29" ht="15" customHeight="1">
      <c r="B11" s="50"/>
      <c r="C11" s="307"/>
      <c r="D11" s="308"/>
      <c r="E11" s="308"/>
      <c r="F11" s="8"/>
      <c r="G11" s="8"/>
      <c r="H11" s="8"/>
      <c r="K11" s="36"/>
    </row>
    <row r="12" spans="2:29" ht="24.75" customHeight="1">
      <c r="B12" s="1030" t="s">
        <v>348</v>
      </c>
      <c r="C12" s="1031"/>
      <c r="D12" s="1031"/>
      <c r="E12" s="1031"/>
      <c r="F12" s="1031"/>
      <c r="G12" s="1031"/>
      <c r="H12" s="1031"/>
      <c r="I12" s="1031"/>
      <c r="J12" s="1031"/>
      <c r="K12" s="1031"/>
      <c r="L12" s="1032"/>
      <c r="M12" s="47"/>
      <c r="N12" s="608"/>
      <c r="P12" s="703" t="s">
        <v>598</v>
      </c>
      <c r="Q12" s="221"/>
      <c r="R12" s="221"/>
      <c r="S12" s="221"/>
      <c r="T12" s="221"/>
      <c r="U12" s="221"/>
      <c r="V12" s="221"/>
      <c r="W12" s="221"/>
      <c r="X12" s="221"/>
      <c r="Y12" s="221"/>
      <c r="Z12" s="138"/>
      <c r="AA12" s="138"/>
      <c r="AB12" s="138"/>
      <c r="AC12" s="138"/>
    </row>
    <row r="13" spans="2:29" ht="24.75" customHeight="1" thickBot="1">
      <c r="B13" s="1033"/>
      <c r="C13" s="1034"/>
      <c r="D13" s="1034"/>
      <c r="E13" s="1034"/>
      <c r="F13" s="1034"/>
      <c r="G13" s="1034"/>
      <c r="H13" s="1034"/>
      <c r="I13" s="1034"/>
      <c r="J13" s="1034"/>
      <c r="K13" s="1034"/>
      <c r="L13" s="1035"/>
      <c r="N13" s="340"/>
      <c r="P13" s="51"/>
      <c r="Q13" s="221"/>
      <c r="R13" s="221"/>
      <c r="S13" s="221"/>
      <c r="T13" s="221"/>
      <c r="U13" s="221"/>
      <c r="V13" s="221"/>
      <c r="W13" s="221"/>
      <c r="X13" s="221"/>
      <c r="Y13" s="221"/>
      <c r="Z13" s="138"/>
      <c r="AA13" s="138"/>
      <c r="AB13" s="138"/>
      <c r="AC13" s="138"/>
    </row>
    <row r="14" spans="2:29" ht="24.75" customHeight="1" thickBot="1">
      <c r="B14" s="301"/>
      <c r="L14" s="340"/>
      <c r="N14" s="340"/>
      <c r="P14" s="707" t="s">
        <v>546</v>
      </c>
      <c r="Q14" s="708" t="s">
        <v>1</v>
      </c>
      <c r="R14" s="706" t="s">
        <v>547</v>
      </c>
      <c r="S14" s="705" t="e">
        <f>(R15*R16*R17*1000)/R18</f>
        <v>#DIV/0!</v>
      </c>
      <c r="T14" s="709"/>
      <c r="U14" s="744" t="e">
        <f>S14/0.475</f>
        <v>#DIV/0!</v>
      </c>
      <c r="V14" s="1009"/>
      <c r="W14" s="1010"/>
      <c r="X14" s="1010"/>
      <c r="Y14" s="1010"/>
      <c r="Z14" s="1010"/>
      <c r="AA14" s="1010"/>
      <c r="AB14" s="138"/>
      <c r="AC14" s="138"/>
    </row>
    <row r="15" spans="2:29" ht="24.75" customHeight="1">
      <c r="B15" s="958" t="s">
        <v>401</v>
      </c>
      <c r="C15" s="1029"/>
      <c r="D15" s="87"/>
      <c r="E15" s="958" t="s">
        <v>454</v>
      </c>
      <c r="F15" s="959"/>
      <c r="G15" s="1036" t="s">
        <v>100</v>
      </c>
      <c r="H15" s="1037"/>
      <c r="I15" s="1038"/>
      <c r="J15" s="341"/>
      <c r="K15" s="342"/>
      <c r="L15" s="315"/>
      <c r="N15" s="340"/>
      <c r="P15" s="222" t="s">
        <v>430</v>
      </c>
      <c r="Q15" s="222" t="s">
        <v>1</v>
      </c>
      <c r="R15" s="704">
        <v>0</v>
      </c>
      <c r="S15" s="716" t="s">
        <v>549</v>
      </c>
      <c r="T15" s="221"/>
      <c r="U15" s="221"/>
      <c r="V15" s="221"/>
      <c r="W15" s="221"/>
      <c r="X15" s="221"/>
      <c r="Y15" s="221"/>
      <c r="Z15" s="138"/>
      <c r="AA15" s="138"/>
      <c r="AB15" s="138"/>
      <c r="AC15" s="138"/>
    </row>
    <row r="16" spans="2:29" ht="24.75" customHeight="1">
      <c r="B16" s="605"/>
      <c r="C16" s="344"/>
      <c r="D16" s="87"/>
      <c r="E16" s="316" t="s">
        <v>101</v>
      </c>
      <c r="F16" s="225" t="s">
        <v>102</v>
      </c>
      <c r="G16" s="1039" t="s">
        <v>103</v>
      </c>
      <c r="H16" s="345" t="s">
        <v>104</v>
      </c>
      <c r="I16" s="346">
        <v>1</v>
      </c>
      <c r="J16" s="341"/>
      <c r="K16" s="341"/>
      <c r="L16" s="315"/>
      <c r="N16" s="340"/>
      <c r="P16" s="222" t="s">
        <v>548</v>
      </c>
      <c r="Q16" s="222" t="s">
        <v>1</v>
      </c>
      <c r="R16" s="742">
        <v>0.255</v>
      </c>
      <c r="S16" s="717" t="s">
        <v>556</v>
      </c>
      <c r="T16" s="138"/>
      <c r="U16" s="138"/>
      <c r="V16" s="138"/>
      <c r="W16" s="138"/>
      <c r="X16" s="221"/>
      <c r="Y16" s="713" t="s">
        <v>555</v>
      </c>
      <c r="Z16" s="138"/>
      <c r="AA16" s="138"/>
      <c r="AB16" s="138"/>
      <c r="AC16" s="138"/>
    </row>
    <row r="17" spans="2:29" ht="24.75" customHeight="1">
      <c r="B17" s="1042" t="s">
        <v>191</v>
      </c>
      <c r="C17" s="1043"/>
      <c r="D17" s="87"/>
      <c r="E17" s="529" t="s">
        <v>503</v>
      </c>
      <c r="F17" s="388">
        <f>IF(F16=H16,AVERAGE(C20:C21)*I16,IF(F16=H17,AVERAGE(C20:C21)*I17,IF(F16=H18,AVERAGE(C20:C21)*I18,"errore o dati mancanti")))</f>
        <v>0</v>
      </c>
      <c r="G17" s="1040"/>
      <c r="H17" s="345" t="s">
        <v>102</v>
      </c>
      <c r="I17" s="346">
        <v>1.3</v>
      </c>
      <c r="J17" s="341"/>
      <c r="K17" s="341"/>
      <c r="L17" s="315"/>
      <c r="N17" s="340"/>
      <c r="P17" s="222" t="s">
        <v>552</v>
      </c>
      <c r="Q17" s="222" t="s">
        <v>1</v>
      </c>
      <c r="R17" s="743">
        <v>95.21</v>
      </c>
      <c r="S17" s="716" t="s">
        <v>594</v>
      </c>
      <c r="T17" s="221"/>
      <c r="U17" s="221"/>
      <c r="V17" s="221"/>
      <c r="W17" s="221"/>
      <c r="X17" s="148"/>
      <c r="Y17" s="714" t="s">
        <v>554</v>
      </c>
      <c r="Z17" s="138"/>
      <c r="AA17" s="138"/>
      <c r="AB17" s="138"/>
      <c r="AC17" s="138"/>
    </row>
    <row r="18" spans="2:29" ht="24.75" customHeight="1">
      <c r="B18" s="1044"/>
      <c r="C18" s="1045"/>
      <c r="D18" s="347"/>
      <c r="E18" s="530" t="s">
        <v>504</v>
      </c>
      <c r="F18" s="348"/>
      <c r="G18" s="1041"/>
      <c r="H18" s="349" t="s">
        <v>107</v>
      </c>
      <c r="I18" s="346">
        <v>1.9</v>
      </c>
      <c r="J18" s="341"/>
      <c r="K18" s="341"/>
      <c r="L18" s="315"/>
      <c r="N18" s="340"/>
      <c r="P18" s="222" t="s">
        <v>553</v>
      </c>
      <c r="Q18" s="222" t="s">
        <v>1</v>
      </c>
      <c r="R18" s="712">
        <v>0</v>
      </c>
      <c r="S18" s="716" t="s">
        <v>550</v>
      </c>
      <c r="T18" s="221"/>
      <c r="U18" s="221"/>
      <c r="V18" s="221"/>
      <c r="W18" s="221"/>
      <c r="X18" s="221"/>
      <c r="Y18" s="221"/>
      <c r="Z18" s="138"/>
      <c r="AA18" s="138"/>
      <c r="AB18" s="138"/>
      <c r="AC18" s="138"/>
    </row>
    <row r="19" spans="2:29" ht="24.75" customHeight="1">
      <c r="B19" s="314"/>
      <c r="C19" s="310"/>
      <c r="D19" s="87"/>
      <c r="E19" s="350"/>
      <c r="F19" s="350"/>
      <c r="G19" s="341"/>
      <c r="H19" s="351"/>
      <c r="I19" s="341"/>
      <c r="J19" s="341"/>
      <c r="K19" s="341"/>
      <c r="L19" s="315"/>
      <c r="N19" s="340"/>
      <c r="P19" s="221"/>
      <c r="Q19" s="221"/>
      <c r="R19" s="710" t="s">
        <v>551</v>
      </c>
      <c r="S19" s="711" t="s">
        <v>596</v>
      </c>
      <c r="T19" s="221"/>
      <c r="U19" s="221"/>
      <c r="V19" s="221"/>
      <c r="W19" s="221"/>
      <c r="X19" s="221"/>
      <c r="Y19" s="221"/>
      <c r="Z19" s="138"/>
      <c r="AA19" s="138"/>
      <c r="AB19" s="138"/>
      <c r="AC19" s="138"/>
    </row>
    <row r="20" spans="2:29" ht="24.75" customHeight="1">
      <c r="B20" s="319" t="s">
        <v>193</v>
      </c>
      <c r="C20" s="62">
        <v>0</v>
      </c>
      <c r="D20" s="87"/>
      <c r="E20" s="958" t="s">
        <v>194</v>
      </c>
      <c r="F20" s="959"/>
      <c r="G20" s="1039" t="s">
        <v>195</v>
      </c>
      <c r="H20" s="1036" t="s">
        <v>196</v>
      </c>
      <c r="I20" s="1037"/>
      <c r="J20" s="1037"/>
      <c r="K20" s="1037"/>
      <c r="L20" s="1037"/>
      <c r="M20" s="1011"/>
      <c r="N20" s="1012"/>
      <c r="P20" s="221"/>
      <c r="Q20" s="221"/>
      <c r="R20" s="221"/>
      <c r="S20" s="711" t="s">
        <v>597</v>
      </c>
      <c r="T20" s="221"/>
      <c r="U20" s="221"/>
      <c r="V20" s="221"/>
      <c r="W20" s="221"/>
      <c r="X20" s="221"/>
      <c r="Y20" s="221"/>
      <c r="Z20" s="138"/>
      <c r="AA20" s="138"/>
      <c r="AB20" s="138"/>
      <c r="AC20" s="138"/>
    </row>
    <row r="21" spans="2:29" ht="24.75" customHeight="1">
      <c r="B21" s="319" t="s">
        <v>198</v>
      </c>
      <c r="C21" s="62">
        <v>0</v>
      </c>
      <c r="D21" s="87"/>
      <c r="E21" s="329" t="s">
        <v>199</v>
      </c>
      <c r="F21" s="237" t="s">
        <v>200</v>
      </c>
      <c r="G21" s="1040"/>
      <c r="H21" s="352" t="s">
        <v>201</v>
      </c>
      <c r="I21" s="352" t="s">
        <v>200</v>
      </c>
      <c r="J21" s="352" t="s">
        <v>202</v>
      </c>
      <c r="K21" s="352" t="s">
        <v>203</v>
      </c>
      <c r="L21" s="352" t="s">
        <v>450</v>
      </c>
      <c r="M21" s="352" t="s">
        <v>451</v>
      </c>
      <c r="N21" s="352" t="s">
        <v>452</v>
      </c>
      <c r="P21" s="221"/>
      <c r="Q21" s="221"/>
      <c r="R21" s="221"/>
      <c r="S21" s="221"/>
      <c r="T21" s="221"/>
      <c r="U21" s="221"/>
      <c r="V21" s="221"/>
      <c r="W21" s="221"/>
      <c r="X21" s="221"/>
      <c r="Y21" s="221"/>
      <c r="Z21" s="138"/>
      <c r="AA21" s="138"/>
      <c r="AB21" s="138"/>
    </row>
    <row r="22" spans="2:29" ht="24.75" customHeight="1">
      <c r="B22" s="319"/>
      <c r="C22" s="627" t="s">
        <v>391</v>
      </c>
      <c r="D22" s="87"/>
      <c r="E22" s="353" t="s">
        <v>282</v>
      </c>
      <c r="F22" s="237" t="s">
        <v>200</v>
      </c>
      <c r="G22" s="1046"/>
      <c r="H22" s="346">
        <v>1</v>
      </c>
      <c r="I22" s="346">
        <v>0.81</v>
      </c>
      <c r="J22" s="346">
        <v>1.52</v>
      </c>
      <c r="K22" s="346">
        <v>0.85</v>
      </c>
      <c r="L22" s="346">
        <v>0.33</v>
      </c>
      <c r="M22" s="346">
        <v>0.53</v>
      </c>
      <c r="N22" s="346">
        <v>0.37</v>
      </c>
    </row>
    <row r="23" spans="2:29" ht="24.75" customHeight="1">
      <c r="B23" s="325" t="s">
        <v>272</v>
      </c>
      <c r="C23" s="354">
        <f>F23</f>
        <v>0</v>
      </c>
      <c r="D23" s="355"/>
      <c r="E23" s="626" t="s">
        <v>471</v>
      </c>
      <c r="F23" s="389">
        <f>IF(AND(F21=I21,F22=I21),F17*H22,IF(AND(F21=J21,F22=J21),F17*H22,IF(AND(F21=K21,F22=K21),F17*H22,IF(AND(F21=L21,F22=L21),F17*H22,IF(AND(F21=M21,F22=M21),F17*H22,IF(AND(F21=N21,F22=N21),F17*H22,IF(AND(F21=H21,F22=I21),F17*I22,IF(AND(F21=H21,F22=J21),F17*J22,IF(AND(F21=H21,F22=K21),F17*K22,IF(AND(F21=H21,F22=L21),F17*L22,IF(AND(F21=H21,F22=M21),F17*M22,IF(AND(F21=H21,F22=N21),F17*N22,"errore/dati mancanti"))))))))))))</f>
        <v>0</v>
      </c>
      <c r="G23" s="357"/>
      <c r="H23" s="357"/>
      <c r="I23" s="357"/>
      <c r="J23" s="357"/>
      <c r="K23" s="357"/>
      <c r="L23" s="609"/>
      <c r="M23" s="357"/>
      <c r="N23" s="358"/>
    </row>
    <row r="24" spans="2:29" ht="24.75" customHeight="1">
      <c r="B24" s="384"/>
      <c r="C24" s="385"/>
      <c r="D24" s="87"/>
      <c r="E24" s="309"/>
      <c r="F24" s="386"/>
    </row>
    <row r="25" spans="2:29" ht="24.75" customHeight="1">
      <c r="B25" s="7" t="s">
        <v>274</v>
      </c>
      <c r="C25" s="8"/>
      <c r="D25" s="8"/>
      <c r="E25" s="8"/>
      <c r="F25" s="8"/>
      <c r="G25" s="8"/>
      <c r="H25" s="8"/>
      <c r="K25" s="36"/>
    </row>
    <row r="26" spans="2:29" ht="24.75" customHeight="1">
      <c r="B26" s="50" t="s">
        <v>456</v>
      </c>
      <c r="C26" s="955" t="s">
        <v>97</v>
      </c>
      <c r="D26" s="956"/>
      <c r="E26" s="956"/>
      <c r="F26" s="8"/>
      <c r="G26" s="8"/>
      <c r="H26" s="8"/>
      <c r="K26" s="36"/>
    </row>
    <row r="27" spans="2:29" ht="24.75" customHeight="1">
      <c r="B27" s="50"/>
      <c r="C27" s="499" t="s">
        <v>359</v>
      </c>
      <c r="D27" s="500"/>
      <c r="E27" s="500"/>
      <c r="F27" s="8"/>
      <c r="G27" s="8"/>
      <c r="H27" s="8"/>
      <c r="K27" s="36"/>
    </row>
    <row r="28" spans="2:29" ht="15" customHeight="1">
      <c r="B28" s="50"/>
      <c r="C28" s="307"/>
      <c r="D28" s="308"/>
      <c r="E28" s="308"/>
      <c r="F28" s="8"/>
      <c r="G28" s="8"/>
      <c r="H28" s="8"/>
      <c r="K28" s="36"/>
    </row>
    <row r="29" spans="2:29" ht="24.75" customHeight="1">
      <c r="B29" s="1030" t="s">
        <v>271</v>
      </c>
      <c r="C29" s="1031"/>
      <c r="D29" s="1031"/>
      <c r="E29" s="1031"/>
      <c r="F29" s="1031"/>
      <c r="G29" s="1031"/>
      <c r="H29" s="1031"/>
      <c r="I29" s="1031"/>
      <c r="J29" s="1031"/>
      <c r="K29" s="1031"/>
      <c r="L29" s="1032"/>
    </row>
    <row r="30" spans="2:29" ht="24.75" customHeight="1">
      <c r="B30" s="1033"/>
      <c r="C30" s="1034"/>
      <c r="D30" s="1034"/>
      <c r="E30" s="1034"/>
      <c r="F30" s="1034"/>
      <c r="G30" s="1034"/>
      <c r="H30" s="1034"/>
      <c r="I30" s="1034"/>
      <c r="J30" s="1034"/>
      <c r="K30" s="1034"/>
      <c r="L30" s="1035"/>
    </row>
    <row r="31" spans="2:29" ht="24.75" customHeight="1">
      <c r="B31" s="301"/>
      <c r="D31" s="87"/>
      <c r="E31" s="87"/>
      <c r="F31" s="309"/>
      <c r="G31" s="87"/>
      <c r="H31" s="87"/>
      <c r="I31" s="87"/>
      <c r="J31" s="87"/>
      <c r="K31" s="87"/>
      <c r="L31" s="310"/>
    </row>
    <row r="32" spans="2:29" ht="24.75" customHeight="1">
      <c r="B32" s="958" t="s">
        <v>401</v>
      </c>
      <c r="C32" s="1029"/>
      <c r="D32" s="311"/>
      <c r="E32" s="958" t="s">
        <v>99</v>
      </c>
      <c r="F32" s="959"/>
      <c r="G32" s="1036" t="s">
        <v>100</v>
      </c>
      <c r="H32" s="1037"/>
      <c r="I32" s="1038"/>
      <c r="J32" s="312"/>
      <c r="K32" s="312"/>
      <c r="L32" s="313"/>
    </row>
    <row r="33" spans="2:12" ht="24.75" customHeight="1">
      <c r="B33" s="314"/>
      <c r="C33" s="315"/>
      <c r="D33" s="311"/>
      <c r="E33" s="316" t="s">
        <v>101</v>
      </c>
      <c r="F33" s="58" t="s">
        <v>102</v>
      </c>
      <c r="G33" s="1039" t="s">
        <v>103</v>
      </c>
      <c r="H33" s="317" t="s">
        <v>104</v>
      </c>
      <c r="I33" s="318">
        <v>1</v>
      </c>
      <c r="J33" s="312"/>
      <c r="K33" s="312"/>
      <c r="L33" s="313"/>
    </row>
    <row r="34" spans="2:12" ht="24.75" customHeight="1">
      <c r="B34" s="319" t="s">
        <v>105</v>
      </c>
      <c r="C34" s="62">
        <v>0</v>
      </c>
      <c r="D34" s="311"/>
      <c r="E34" s="529" t="s">
        <v>503</v>
      </c>
      <c r="F34" s="387">
        <f>IF(F33=H33,AVERAGE(C34:C35)*I33,IF(F33=H34,AVERAGE(C34:C35)*I34,IF(F33=H35,AVERAGE(C34:C35)*I35,"errore o dati mancanti")))</f>
        <v>0</v>
      </c>
      <c r="G34" s="1040"/>
      <c r="H34" s="317" t="s">
        <v>102</v>
      </c>
      <c r="I34" s="318">
        <v>1.3</v>
      </c>
      <c r="J34" s="312"/>
      <c r="K34" s="312"/>
      <c r="L34" s="313"/>
    </row>
    <row r="35" spans="2:12" ht="24.75" customHeight="1">
      <c r="B35" s="319" t="s">
        <v>106</v>
      </c>
      <c r="C35" s="62">
        <v>0</v>
      </c>
      <c r="D35" s="320"/>
      <c r="E35" s="530" t="s">
        <v>504</v>
      </c>
      <c r="F35" s="321"/>
      <c r="G35" s="1041"/>
      <c r="H35" s="322" t="s">
        <v>107</v>
      </c>
      <c r="I35" s="318">
        <v>1.9</v>
      </c>
      <c r="J35" s="312"/>
      <c r="K35" s="312"/>
      <c r="L35" s="313"/>
    </row>
    <row r="36" spans="2:12" ht="24.75" customHeight="1">
      <c r="B36" s="314"/>
      <c r="C36" s="627" t="s">
        <v>391</v>
      </c>
      <c r="D36" s="311"/>
      <c r="E36" s="323"/>
      <c r="F36" s="323"/>
      <c r="G36" s="312"/>
      <c r="H36" s="324"/>
      <c r="I36" s="312"/>
      <c r="J36" s="312"/>
      <c r="K36" s="312"/>
      <c r="L36" s="313"/>
    </row>
    <row r="37" spans="2:12" ht="24.75" customHeight="1">
      <c r="B37" s="325" t="s">
        <v>273</v>
      </c>
      <c r="C37" s="326">
        <f>F41</f>
        <v>0</v>
      </c>
      <c r="D37" s="311"/>
      <c r="E37" s="1048" t="s">
        <v>535</v>
      </c>
      <c r="F37" s="1049"/>
      <c r="G37" s="1039" t="s">
        <v>109</v>
      </c>
      <c r="H37" s="1036" t="s">
        <v>566</v>
      </c>
      <c r="I37" s="1037"/>
      <c r="J37" s="1037"/>
      <c r="K37" s="1037"/>
      <c r="L37" s="1038"/>
    </row>
    <row r="38" spans="2:12" ht="24.75" customHeight="1">
      <c r="B38" s="327"/>
      <c r="C38" s="311"/>
      <c r="D38" s="311"/>
      <c r="E38" s="1050"/>
      <c r="F38" s="1051"/>
      <c r="G38" s="1041"/>
      <c r="H38" s="328" t="s">
        <v>110</v>
      </c>
      <c r="I38" s="328" t="s">
        <v>111</v>
      </c>
      <c r="J38" s="328" t="s">
        <v>112</v>
      </c>
      <c r="K38" s="328" t="s">
        <v>113</v>
      </c>
      <c r="L38" s="328" t="s">
        <v>114</v>
      </c>
    </row>
    <row r="39" spans="2:12" ht="24.75" customHeight="1">
      <c r="B39" s="301"/>
      <c r="D39" s="311"/>
      <c r="E39" s="329" t="s">
        <v>115</v>
      </c>
      <c r="F39" s="73" t="s">
        <v>110</v>
      </c>
      <c r="G39" s="330" t="s">
        <v>110</v>
      </c>
      <c r="H39" s="60">
        <v>1</v>
      </c>
      <c r="I39" s="60">
        <v>0.95</v>
      </c>
      <c r="J39" s="60">
        <v>1.49</v>
      </c>
      <c r="K39" s="60">
        <v>0.95</v>
      </c>
      <c r="L39" s="60">
        <v>1.03</v>
      </c>
    </row>
    <row r="40" spans="2:12" ht="24.75" customHeight="1">
      <c r="B40" s="647" t="s">
        <v>385</v>
      </c>
      <c r="C40" s="76"/>
      <c r="D40" s="77"/>
      <c r="E40" s="331" t="s">
        <v>283</v>
      </c>
      <c r="F40" s="79" t="s">
        <v>110</v>
      </c>
      <c r="G40" s="330" t="s">
        <v>111</v>
      </c>
      <c r="H40" s="60">
        <v>1.05</v>
      </c>
      <c r="I40" s="60">
        <v>1</v>
      </c>
      <c r="J40" s="60">
        <v>1.57</v>
      </c>
      <c r="K40" s="60">
        <v>1.1399999999999999</v>
      </c>
      <c r="L40" s="60">
        <v>1.05</v>
      </c>
    </row>
    <row r="41" spans="2:12" ht="24.75" customHeight="1">
      <c r="B41" s="648" t="s">
        <v>386</v>
      </c>
      <c r="D41" s="77"/>
      <c r="E41" s="327"/>
      <c r="F41" s="387">
        <f>IF(AND(F39=G39,F40=H38),F34*H39,IF(AND(F39=G39,F40=I38),F34*I39,IF(AND(F39=G39,F40=J38),F34*J39,IF(AND(F39=G39,F40=K38),F34*K39,IF(AND(F39=G39,F40=L38),F34*L39,IF(AND(F39=G40,F40=H38),F34*H40,IF(AND(F39=G40,F40=I38),F34*I40,IF(AND(F39=G40,F40=J38),F34*J40,IF(AND(F39=G40,F40=K38),F34*K40,IF(AND(F39=G40,F40=L38),F34*L40,IF(AND(F39=G41,F40=H38),F34*H41,IF(AND(F39=G41,F40=I38),F34*I41,IF(AND(F39=G41,F40=J38),F34*J41,IF(AND(F39=G41,F40=K38),F34*K41,IF(AND(F39=G41,F40=L38),F34*L41,IF(AND(F39=G42,F40=H38),F34*H42,IF(AND(F39=G42,F40=I38),F34*I42,IF(AND(F39=G42,F40=J38),F34*J42,IF(AND(F39=G42,F40=K38),F34*K42,IF(AND(F39=G42,F40=L38),F34*L42,IF(AND(F39=G43,F40=H38),F34*H43,IF(AND(F39=G43,F40=I38),F34*I43,IF(AND(F39=G43,F40=J38),F34*J43,IF(AND(F39=G43,F40=K38),F34*K43,IF(AND(F39=G43,F40=L38),F34*L43,"errore o dati mancanti")))))))))))))))))))))))))</f>
        <v>0</v>
      </c>
      <c r="G41" s="330" t="s">
        <v>112</v>
      </c>
      <c r="H41" s="60">
        <v>0.67</v>
      </c>
      <c r="I41" s="60">
        <v>0.64</v>
      </c>
      <c r="J41" s="60">
        <v>1</v>
      </c>
      <c r="K41" s="60">
        <v>0.63</v>
      </c>
      <c r="L41" s="60">
        <v>0.69</v>
      </c>
    </row>
    <row r="42" spans="2:12" ht="24.75" customHeight="1">
      <c r="B42" s="327"/>
      <c r="C42" s="311"/>
      <c r="D42" s="311"/>
      <c r="E42" s="332"/>
      <c r="F42" s="323"/>
      <c r="G42" s="330" t="s">
        <v>113</v>
      </c>
      <c r="H42" s="60">
        <v>1.0900000000000001</v>
      </c>
      <c r="I42" s="60">
        <v>0.88</v>
      </c>
      <c r="J42" s="60">
        <v>1.61</v>
      </c>
      <c r="K42" s="60">
        <v>1</v>
      </c>
      <c r="L42" s="60">
        <v>1.19</v>
      </c>
    </row>
    <row r="43" spans="2:12" ht="24.75" customHeight="1">
      <c r="B43" s="333"/>
      <c r="C43" s="334"/>
      <c r="D43" s="334"/>
      <c r="E43" s="335"/>
      <c r="F43" s="321"/>
      <c r="G43" s="336" t="s">
        <v>114</v>
      </c>
      <c r="H43" s="60">
        <v>0.97</v>
      </c>
      <c r="I43" s="60">
        <v>0.95</v>
      </c>
      <c r="J43" s="60">
        <v>1.45</v>
      </c>
      <c r="K43" s="60">
        <v>0.84</v>
      </c>
      <c r="L43" s="60">
        <v>1</v>
      </c>
    </row>
    <row r="44" spans="2:12" ht="24.75" customHeight="1">
      <c r="B44" s="311"/>
      <c r="C44" s="311"/>
      <c r="D44" s="311"/>
      <c r="E44" s="337"/>
      <c r="F44" s="323"/>
      <c r="G44" s="338"/>
      <c r="H44" s="339"/>
      <c r="I44" s="339"/>
      <c r="J44" s="339"/>
      <c r="K44" s="339"/>
      <c r="L44" s="339"/>
    </row>
    <row r="45" spans="2:12" ht="24.75" customHeight="1">
      <c r="B45" s="7" t="s">
        <v>275</v>
      </c>
      <c r="C45" s="361"/>
      <c r="D45" s="361"/>
      <c r="E45" s="337"/>
      <c r="F45" s="323"/>
      <c r="G45" s="338"/>
      <c r="H45" s="339"/>
      <c r="I45" s="339"/>
      <c r="J45" s="339"/>
      <c r="K45" s="339"/>
      <c r="L45" s="339"/>
    </row>
    <row r="46" spans="2:12" ht="15" customHeight="1">
      <c r="B46" s="7"/>
      <c r="C46" s="361"/>
      <c r="D46" s="361"/>
      <c r="E46" s="337"/>
      <c r="F46" s="323"/>
      <c r="G46" s="338"/>
      <c r="H46" s="339"/>
      <c r="I46" s="339"/>
      <c r="J46" s="339"/>
      <c r="K46" s="339"/>
      <c r="L46" s="339"/>
    </row>
    <row r="47" spans="2:12" ht="24.75" customHeight="1">
      <c r="B47" s="359" t="s">
        <v>268</v>
      </c>
      <c r="C47" s="360">
        <f>IF((C37-C23)*0.475&lt;0,0,(C37-C23)*0.475)</f>
        <v>0</v>
      </c>
      <c r="D47" s="361"/>
      <c r="E47" s="337"/>
      <c r="F47" s="323"/>
      <c r="G47" s="338"/>
      <c r="H47" s="339"/>
      <c r="I47" s="339"/>
      <c r="J47" s="339"/>
      <c r="K47" s="339"/>
      <c r="L47" s="339"/>
    </row>
    <row r="48" spans="2:12" ht="24.95" customHeight="1">
      <c r="B48" s="303"/>
      <c r="C48" s="304"/>
      <c r="D48" s="304"/>
      <c r="E48" s="304"/>
      <c r="F48" s="304"/>
      <c r="G48" s="304"/>
      <c r="H48" s="304"/>
      <c r="I48" s="6"/>
    </row>
    <row r="49" spans="2:11" ht="24.95" customHeight="1">
      <c r="B49" s="7" t="s">
        <v>279</v>
      </c>
      <c r="C49" s="8"/>
      <c r="D49" s="8"/>
      <c r="E49" s="8"/>
      <c r="F49" s="8"/>
      <c r="G49" s="8"/>
      <c r="H49" s="8"/>
    </row>
    <row r="50" spans="2:11" ht="24.95" customHeight="1">
      <c r="B50" s="9" t="s">
        <v>31</v>
      </c>
      <c r="C50" s="8"/>
      <c r="D50" s="8"/>
      <c r="E50" s="8"/>
      <c r="F50" s="8"/>
      <c r="G50" s="8"/>
      <c r="H50" s="8"/>
    </row>
    <row r="51" spans="2:11" s="11" customFormat="1" ht="15" customHeight="1">
      <c r="B51" s="10" t="s">
        <v>32</v>
      </c>
      <c r="C51" s="10" t="s">
        <v>33</v>
      </c>
      <c r="D51" s="10" t="s">
        <v>34</v>
      </c>
      <c r="E51" s="10" t="s">
        <v>35</v>
      </c>
      <c r="F51" s="10" t="s">
        <v>36</v>
      </c>
      <c r="G51" s="10" t="s">
        <v>37</v>
      </c>
      <c r="H51" s="8"/>
    </row>
    <row r="52" spans="2:11" s="11" customFormat="1" ht="15" customHeight="1">
      <c r="B52" s="12" t="s">
        <v>3</v>
      </c>
      <c r="C52" s="12" t="s">
        <v>38</v>
      </c>
      <c r="D52" s="12" t="s">
        <v>3</v>
      </c>
      <c r="E52" s="12" t="s">
        <v>39</v>
      </c>
      <c r="F52" s="12"/>
      <c r="G52" s="12" t="s">
        <v>40</v>
      </c>
      <c r="H52" s="8"/>
    </row>
    <row r="53" spans="2:11" s="14" customFormat="1" ht="15" customHeight="1">
      <c r="B53" s="13" t="s">
        <v>41</v>
      </c>
      <c r="C53" s="13" t="s">
        <v>42</v>
      </c>
      <c r="D53" s="13" t="s">
        <v>43</v>
      </c>
      <c r="E53" s="13" t="s">
        <v>44</v>
      </c>
      <c r="F53" s="13" t="s">
        <v>45</v>
      </c>
      <c r="G53" s="13" t="s">
        <v>46</v>
      </c>
      <c r="H53" s="8"/>
    </row>
    <row r="54" spans="2:11" s="11" customFormat="1" ht="15" customHeight="1">
      <c r="B54" s="299" t="s">
        <v>47</v>
      </c>
      <c r="C54" s="16">
        <v>0</v>
      </c>
      <c r="D54" s="17">
        <v>0</v>
      </c>
      <c r="E54" s="18" t="e">
        <f>D54/D59</f>
        <v>#DIV/0!</v>
      </c>
      <c r="F54" s="19">
        <v>0</v>
      </c>
      <c r="G54" s="20" t="e">
        <f>E54*F54</f>
        <v>#DIV/0!</v>
      </c>
      <c r="H54" s="8"/>
      <c r="J54" s="5"/>
    </row>
    <row r="55" spans="2:11" s="11" customFormat="1" ht="15" customHeight="1">
      <c r="B55" s="299" t="s">
        <v>48</v>
      </c>
      <c r="C55" s="16">
        <v>0</v>
      </c>
      <c r="D55" s="17">
        <v>0</v>
      </c>
      <c r="E55" s="18" t="e">
        <f>D55/D59</f>
        <v>#DIV/0!</v>
      </c>
      <c r="F55" s="19">
        <v>5</v>
      </c>
      <c r="G55" s="20" t="e">
        <f>E55*F55</f>
        <v>#DIV/0!</v>
      </c>
      <c r="H55" s="8"/>
      <c r="J55" s="5"/>
    </row>
    <row r="56" spans="2:11" s="11" customFormat="1" ht="15" customHeight="1">
      <c r="B56" s="299" t="s">
        <v>49</v>
      </c>
      <c r="C56" s="16">
        <v>0</v>
      </c>
      <c r="D56" s="17">
        <v>0</v>
      </c>
      <c r="E56" s="18" t="e">
        <f>D56/D59</f>
        <v>#DIV/0!</v>
      </c>
      <c r="F56" s="19">
        <v>15</v>
      </c>
      <c r="G56" s="20" t="e">
        <f>E56*F56</f>
        <v>#DIV/0!</v>
      </c>
      <c r="H56" s="8"/>
      <c r="J56" s="5"/>
    </row>
    <row r="57" spans="2:11" s="11" customFormat="1" ht="15" customHeight="1">
      <c r="B57" s="299" t="s">
        <v>50</v>
      </c>
      <c r="C57" s="16">
        <v>0</v>
      </c>
      <c r="D57" s="17">
        <v>0</v>
      </c>
      <c r="E57" s="18" t="e">
        <f>D57/D59</f>
        <v>#DIV/0!</v>
      </c>
      <c r="F57" s="19">
        <v>30</v>
      </c>
      <c r="G57" s="20" t="e">
        <f>E57*F57</f>
        <v>#DIV/0!</v>
      </c>
      <c r="H57" s="8"/>
      <c r="J57" s="5"/>
    </row>
    <row r="58" spans="2:11" s="11" customFormat="1" ht="15" customHeight="1" thickBot="1">
      <c r="B58" s="299" t="s">
        <v>51</v>
      </c>
      <c r="C58" s="16">
        <v>0</v>
      </c>
      <c r="D58" s="17">
        <v>0</v>
      </c>
      <c r="E58" s="18" t="e">
        <f>D58/D59</f>
        <v>#DIV/0!</v>
      </c>
      <c r="F58" s="19">
        <v>50</v>
      </c>
      <c r="G58" s="21" t="e">
        <f>E58*F58</f>
        <v>#DIV/0!</v>
      </c>
      <c r="H58" s="8"/>
      <c r="J58" s="5"/>
    </row>
    <row r="59" spans="2:11" s="11" customFormat="1" ht="15" customHeight="1" thickBot="1">
      <c r="B59" s="8"/>
      <c r="C59" s="22" t="s">
        <v>52</v>
      </c>
      <c r="D59" s="23">
        <f>SUM(D54:D58)</f>
        <v>0</v>
      </c>
      <c r="E59" s="8"/>
      <c r="F59" s="8"/>
      <c r="G59" s="24" t="s">
        <v>53</v>
      </c>
      <c r="H59" s="25">
        <f>IFERROR(SUM(G54:G58),0)</f>
        <v>0</v>
      </c>
      <c r="J59" s="5"/>
    </row>
    <row r="60" spans="2:11" ht="24.95" customHeight="1">
      <c r="B60" s="9" t="s">
        <v>54</v>
      </c>
      <c r="C60" s="8"/>
      <c r="D60" s="8"/>
      <c r="E60" s="8"/>
      <c r="F60" s="8"/>
      <c r="G60" s="8"/>
      <c r="H60" s="8"/>
    </row>
    <row r="61" spans="2:11" s="11" customFormat="1" ht="15" customHeight="1">
      <c r="B61" s="26" t="s">
        <v>55</v>
      </c>
      <c r="C61" s="27">
        <f>D59</f>
        <v>0</v>
      </c>
      <c r="D61" s="946" t="s">
        <v>56</v>
      </c>
      <c r="E61" s="947"/>
      <c r="F61" s="949" t="s">
        <v>57</v>
      </c>
      <c r="G61" s="952" t="s">
        <v>58</v>
      </c>
      <c r="H61" s="8"/>
      <c r="J61" s="5"/>
    </row>
    <row r="62" spans="2:11" s="11" customFormat="1" ht="15" customHeight="1">
      <c r="B62" s="26" t="s">
        <v>59</v>
      </c>
      <c r="C62" s="17">
        <v>0</v>
      </c>
      <c r="D62" s="948"/>
      <c r="E62" s="947"/>
      <c r="F62" s="950"/>
      <c r="G62" s="953" t="s">
        <v>58</v>
      </c>
      <c r="H62" s="8"/>
      <c r="J62" s="5"/>
      <c r="K62" s="28"/>
    </row>
    <row r="63" spans="2:11" s="11" customFormat="1" ht="15" customHeight="1">
      <c r="B63" s="29" t="s">
        <v>60</v>
      </c>
      <c r="C63" s="30">
        <f>C61+C62*0.6</f>
        <v>0</v>
      </c>
      <c r="D63" s="948"/>
      <c r="E63" s="947"/>
      <c r="F63" s="951"/>
      <c r="G63" s="954"/>
      <c r="H63" s="8"/>
      <c r="J63" s="5"/>
      <c r="K63" s="28"/>
    </row>
    <row r="64" spans="2:11" ht="15" customHeight="1">
      <c r="B64" s="31" t="s">
        <v>61</v>
      </c>
      <c r="C64" s="19">
        <f>IFERROR(C62/C61*100,0)</f>
        <v>0</v>
      </c>
      <c r="D64" s="941" t="s">
        <v>62</v>
      </c>
      <c r="E64" s="942"/>
      <c r="F64" s="19" t="str">
        <f>IF(C64&lt;=50,"1","0")</f>
        <v>1</v>
      </c>
      <c r="G64" s="19">
        <v>0</v>
      </c>
      <c r="H64" s="8"/>
      <c r="I64" s="11"/>
      <c r="K64" s="28"/>
    </row>
    <row r="65" spans="2:11" ht="15" customHeight="1">
      <c r="B65" s="32"/>
      <c r="C65" s="33"/>
      <c r="D65" s="941" t="s">
        <v>63</v>
      </c>
      <c r="E65" s="942"/>
      <c r="F65" s="19" t="str">
        <f>IF(AND(C64&gt;50,C64&lt;=75),"1","0")</f>
        <v>0</v>
      </c>
      <c r="G65" s="19">
        <v>10</v>
      </c>
      <c r="H65" s="8"/>
      <c r="I65" s="11"/>
      <c r="K65" s="28"/>
    </row>
    <row r="66" spans="2:11" ht="15" customHeight="1" thickBot="1">
      <c r="B66" s="646" t="s">
        <v>497</v>
      </c>
      <c r="C66" s="34"/>
      <c r="D66" s="941" t="s">
        <v>64</v>
      </c>
      <c r="E66" s="942"/>
      <c r="F66" s="19" t="str">
        <f>IF(AND(C64&gt;75,C64&lt;=100),"1","0")</f>
        <v>0</v>
      </c>
      <c r="G66" s="19">
        <v>20</v>
      </c>
      <c r="H66" s="8"/>
      <c r="I66" s="11"/>
      <c r="K66" s="28"/>
    </row>
    <row r="67" spans="2:11" ht="15" customHeight="1" thickBot="1">
      <c r="B67" s="646" t="s">
        <v>498</v>
      </c>
      <c r="C67" s="34"/>
      <c r="D67" s="941" t="s">
        <v>65</v>
      </c>
      <c r="E67" s="942"/>
      <c r="F67" s="19" t="str">
        <f>IF(C64&gt;100,"1","0")</f>
        <v>0</v>
      </c>
      <c r="G67" s="35">
        <v>30</v>
      </c>
      <c r="H67" s="25">
        <f>IFERROR(F64*G64+F65*G65+F66*G66+F67*G67,0)</f>
        <v>0</v>
      </c>
      <c r="I67" s="11"/>
      <c r="K67" s="28"/>
    </row>
    <row r="68" spans="2:11" ht="24.95" customHeight="1">
      <c r="B68" s="8"/>
      <c r="C68" s="8"/>
      <c r="D68" s="646"/>
      <c r="E68" s="8"/>
      <c r="F68" s="8"/>
      <c r="G68" s="8"/>
      <c r="H68" s="8"/>
      <c r="I68" s="11"/>
      <c r="K68" s="28"/>
    </row>
    <row r="69" spans="2:11" ht="24.95" customHeight="1">
      <c r="B69" s="7" t="s">
        <v>276</v>
      </c>
      <c r="C69" s="8"/>
      <c r="D69" s="8"/>
      <c r="E69" s="8"/>
      <c r="F69" s="8"/>
      <c r="G69" s="8"/>
      <c r="H69" s="8"/>
      <c r="K69" s="36"/>
    </row>
    <row r="70" spans="2:11" ht="24.95" customHeight="1" thickBot="1">
      <c r="B70" s="9" t="s">
        <v>67</v>
      </c>
      <c r="C70" s="8"/>
      <c r="D70" s="8"/>
      <c r="E70" s="8"/>
      <c r="F70" s="8"/>
      <c r="G70" s="8"/>
      <c r="H70" s="8"/>
    </row>
    <row r="71" spans="2:11" s="14" customFormat="1" ht="15" customHeight="1" thickBot="1">
      <c r="B71" s="37" t="s">
        <v>68</v>
      </c>
      <c r="C71" s="38">
        <f>H67+H59</f>
        <v>0</v>
      </c>
      <c r="D71" s="39" t="s">
        <v>69</v>
      </c>
      <c r="E71" s="40" t="str">
        <f>ROMAN(H116)</f>
        <v>I</v>
      </c>
      <c r="F71" s="39" t="s">
        <v>70</v>
      </c>
      <c r="G71" s="41">
        <f>E117*D117+E118*D118+E119*D119+E120*D120+E121*D121+E122*D122+E123*D123+E124*D124+E125*D125+E126*D126+E127*D127</f>
        <v>0</v>
      </c>
      <c r="H71" s="8"/>
      <c r="K71" s="42"/>
    </row>
    <row r="72" spans="2:11" ht="15" customHeight="1">
      <c r="B72" s="43"/>
      <c r="C72" s="8"/>
      <c r="D72" s="8"/>
      <c r="E72" s="8"/>
      <c r="F72" s="8"/>
      <c r="G72" s="8"/>
      <c r="H72" s="8"/>
      <c r="K72" s="36"/>
    </row>
    <row r="73" spans="2:11" ht="15" customHeight="1">
      <c r="B73" s="44" t="s">
        <v>71</v>
      </c>
      <c r="C73" s="44" t="s">
        <v>72</v>
      </c>
      <c r="D73" s="44" t="s">
        <v>71</v>
      </c>
      <c r="E73" s="44" t="s">
        <v>72</v>
      </c>
      <c r="F73" s="8"/>
    </row>
    <row r="74" spans="2:11" ht="15" customHeight="1">
      <c r="B74" s="45" t="s">
        <v>73</v>
      </c>
      <c r="C74" s="46" t="s">
        <v>74</v>
      </c>
      <c r="D74" s="45" t="s">
        <v>75</v>
      </c>
      <c r="E74" s="46" t="s">
        <v>76</v>
      </c>
      <c r="F74" s="8"/>
    </row>
    <row r="75" spans="2:11" ht="15" customHeight="1">
      <c r="B75" s="45" t="s">
        <v>77</v>
      </c>
      <c r="C75" s="46" t="s">
        <v>78</v>
      </c>
      <c r="D75" s="45" t="s">
        <v>79</v>
      </c>
      <c r="E75" s="46" t="s">
        <v>80</v>
      </c>
      <c r="F75" s="8"/>
    </row>
    <row r="76" spans="2:11" ht="15" customHeight="1">
      <c r="B76" s="45" t="s">
        <v>81</v>
      </c>
      <c r="C76" s="46" t="s">
        <v>82</v>
      </c>
      <c r="D76" s="45" t="s">
        <v>83</v>
      </c>
      <c r="E76" s="46" t="s">
        <v>84</v>
      </c>
      <c r="F76" s="8"/>
    </row>
    <row r="77" spans="2:11" ht="15" customHeight="1">
      <c r="B77" s="45" t="s">
        <v>85</v>
      </c>
      <c r="C77" s="46" t="s">
        <v>86</v>
      </c>
      <c r="D77" s="45" t="s">
        <v>87</v>
      </c>
      <c r="E77" s="46" t="s">
        <v>88</v>
      </c>
      <c r="F77" s="8"/>
    </row>
    <row r="78" spans="2:11" ht="15" customHeight="1">
      <c r="B78" s="45" t="s">
        <v>89</v>
      </c>
      <c r="C78" s="46" t="s">
        <v>90</v>
      </c>
      <c r="D78" s="45" t="s">
        <v>91</v>
      </c>
      <c r="E78" s="46" t="s">
        <v>92</v>
      </c>
      <c r="F78" s="8"/>
    </row>
    <row r="79" spans="2:11" ht="15" customHeight="1">
      <c r="B79" s="45" t="s">
        <v>93</v>
      </c>
      <c r="C79" s="46" t="s">
        <v>94</v>
      </c>
      <c r="D79" s="47"/>
      <c r="E79" s="47"/>
      <c r="F79" s="48"/>
      <c r="G79" s="8"/>
    </row>
    <row r="80" spans="2:11" ht="24.75" customHeight="1">
      <c r="F80" s="8"/>
      <c r="G80" s="8"/>
      <c r="H80" s="8"/>
    </row>
    <row r="81" spans="2:11" ht="24.75" customHeight="1">
      <c r="B81" s="7" t="s">
        <v>277</v>
      </c>
      <c r="C81" s="8"/>
      <c r="D81" s="8"/>
      <c r="E81" s="8"/>
      <c r="F81" s="8"/>
      <c r="G81" s="8"/>
      <c r="H81" s="8"/>
    </row>
    <row r="82" spans="2:11" ht="24.75" customHeight="1">
      <c r="B82" s="84" t="s">
        <v>120</v>
      </c>
      <c r="C82" s="85">
        <f>C47*(100+G71)/100</f>
        <v>0</v>
      </c>
      <c r="D82" s="86" t="s">
        <v>117</v>
      </c>
      <c r="G82" s="8"/>
      <c r="H82" s="8"/>
    </row>
    <row r="83" spans="2:11" ht="24.75" customHeight="1">
      <c r="B83" s="87" t="s">
        <v>121</v>
      </c>
      <c r="C83" s="8"/>
      <c r="D83" s="8"/>
      <c r="E83" s="88"/>
      <c r="F83" s="8"/>
      <c r="G83" s="89"/>
      <c r="H83" s="8"/>
    </row>
    <row r="84" spans="2:11" ht="24.75" customHeight="1">
      <c r="B84" s="90" t="s">
        <v>122</v>
      </c>
      <c r="C84" s="8"/>
      <c r="D84" s="8"/>
      <c r="E84" s="8"/>
      <c r="F84" s="8"/>
      <c r="H84" s="8"/>
    </row>
    <row r="85" spans="2:11" ht="24.75" customHeight="1">
      <c r="B85" s="90" t="s">
        <v>123</v>
      </c>
      <c r="C85" s="8"/>
      <c r="D85" s="8"/>
      <c r="E85" s="8"/>
      <c r="F85" s="8"/>
      <c r="G85" s="8"/>
      <c r="H85" s="8"/>
    </row>
    <row r="86" spans="2:11" ht="24.75" customHeight="1" thickBot="1">
      <c r="B86" s="8"/>
      <c r="C86" s="8"/>
      <c r="D86" s="8"/>
      <c r="E86" s="8"/>
      <c r="F86" s="8"/>
      <c r="G86" s="8"/>
      <c r="H86" s="8"/>
    </row>
    <row r="87" spans="2:11" ht="24.75" customHeight="1">
      <c r="B87" s="91" t="s">
        <v>278</v>
      </c>
      <c r="C87" s="92"/>
      <c r="D87" s="92"/>
      <c r="E87" s="92"/>
      <c r="F87" s="93"/>
      <c r="G87" s="93"/>
      <c r="H87" s="94"/>
    </row>
    <row r="88" spans="2:11" ht="24.75" customHeight="1">
      <c r="B88" s="95" t="s">
        <v>125</v>
      </c>
      <c r="C88" s="8"/>
      <c r="D88" s="8"/>
      <c r="E88" s="8"/>
      <c r="F88" s="96"/>
      <c r="G88" s="96"/>
      <c r="H88" s="97"/>
    </row>
    <row r="89" spans="2:11" s="99" customFormat="1" ht="24.75" customHeight="1">
      <c r="B89" s="98"/>
      <c r="F89" s="100"/>
      <c r="G89" s="84" t="s">
        <v>127</v>
      </c>
      <c r="H89" s="101">
        <f>H99</f>
        <v>0</v>
      </c>
      <c r="J89" s="87"/>
    </row>
    <row r="90" spans="2:11" ht="24.75" customHeight="1">
      <c r="B90" s="102" t="s">
        <v>121</v>
      </c>
      <c r="H90" s="103"/>
      <c r="K90" s="104"/>
    </row>
    <row r="91" spans="2:11" ht="24.75" customHeight="1">
      <c r="B91" s="105" t="s">
        <v>128</v>
      </c>
      <c r="H91" s="106"/>
    </row>
    <row r="92" spans="2:11" ht="24.75" customHeight="1">
      <c r="B92" s="105" t="s">
        <v>129</v>
      </c>
      <c r="H92" s="107"/>
    </row>
    <row r="93" spans="2:11" ht="24.75" customHeight="1">
      <c r="B93" s="973" t="s">
        <v>130</v>
      </c>
      <c r="C93" s="974"/>
      <c r="D93" s="974"/>
      <c r="E93" s="974"/>
      <c r="F93" s="974"/>
      <c r="G93" s="974"/>
      <c r="H93" s="108"/>
    </row>
    <row r="94" spans="2:11" s="87" customFormat="1" ht="24.75" customHeight="1">
      <c r="B94" s="109"/>
      <c r="C94" s="110" t="s">
        <v>131</v>
      </c>
      <c r="D94" s="111" t="s">
        <v>132</v>
      </c>
      <c r="E94" s="84" t="s">
        <v>133</v>
      </c>
      <c r="F94" s="112">
        <f>IF(D94="SI",20,IF(D94="NO",H114))</f>
        <v>5</v>
      </c>
      <c r="G94" s="113">
        <v>0</v>
      </c>
      <c r="H94" s="114" t="s">
        <v>132</v>
      </c>
      <c r="J94" s="527"/>
    </row>
    <row r="95" spans="2:11" ht="24.75" customHeight="1">
      <c r="B95" s="105" t="s">
        <v>134</v>
      </c>
      <c r="C95" s="115"/>
      <c r="D95" s="115"/>
      <c r="E95" s="115"/>
      <c r="F95" s="116"/>
      <c r="G95" s="113">
        <v>35</v>
      </c>
      <c r="H95" s="114" t="s">
        <v>135</v>
      </c>
    </row>
    <row r="96" spans="2:11" ht="50.1" customHeight="1">
      <c r="B96" s="960" t="s">
        <v>562</v>
      </c>
      <c r="C96" s="961"/>
      <c r="D96" s="961"/>
      <c r="E96" s="961"/>
      <c r="F96" s="961"/>
      <c r="G96" s="1047"/>
      <c r="H96" s="117" t="s">
        <v>132</v>
      </c>
    </row>
    <row r="97" spans="2:11" ht="24.75" customHeight="1" thickBot="1">
      <c r="B97" s="118"/>
      <c r="C97" s="119"/>
      <c r="D97" s="119"/>
      <c r="E97" s="120"/>
      <c r="F97" s="120"/>
      <c r="G97" s="120"/>
      <c r="H97" s="121"/>
    </row>
    <row r="98" spans="2:11" s="8" customFormat="1" ht="30" customHeight="1" thickBot="1">
      <c r="B98" s="122"/>
      <c r="C98" s="123" t="s">
        <v>136</v>
      </c>
      <c r="D98" s="300">
        <f>IF(H96="SI",D100,IF(H96="NO",D99))</f>
        <v>0</v>
      </c>
      <c r="E98" s="125"/>
      <c r="F98" s="126"/>
      <c r="G98" s="127"/>
      <c r="H98" s="128"/>
      <c r="K98" s="129"/>
    </row>
    <row r="99" spans="2:11" s="130" customFormat="1" ht="24.75" hidden="1" customHeight="1">
      <c r="C99" s="131" t="s">
        <v>137</v>
      </c>
      <c r="D99" s="132">
        <f>(H89*C63*(1-0/100))</f>
        <v>0</v>
      </c>
      <c r="E99" s="133"/>
      <c r="G99" s="134"/>
      <c r="H99" s="135">
        <f>C82*F94/100</f>
        <v>0</v>
      </c>
      <c r="K99" s="136"/>
    </row>
    <row r="100" spans="2:11" s="130" customFormat="1" ht="24.75" hidden="1" customHeight="1">
      <c r="C100" s="131" t="s">
        <v>137</v>
      </c>
      <c r="D100" s="132">
        <f>(H89*C63*(1-0/100))*(1-G95/100)</f>
        <v>0</v>
      </c>
      <c r="E100" s="133"/>
      <c r="G100" s="134"/>
      <c r="H100" s="135"/>
      <c r="K100" s="136"/>
    </row>
    <row r="101" spans="2:11" s="130" customFormat="1" ht="24.75" customHeight="1">
      <c r="C101" s="131"/>
      <c r="D101" s="132"/>
      <c r="E101" s="133"/>
      <c r="G101" s="134"/>
      <c r="H101" s="611" t="s">
        <v>388</v>
      </c>
      <c r="K101" s="136"/>
    </row>
    <row r="102" spans="2:11" s="488" customFormat="1">
      <c r="B102" s="489" t="s">
        <v>138</v>
      </c>
      <c r="H102" s="611" t="s">
        <v>389</v>
      </c>
    </row>
    <row r="103" spans="2:11" s="488" customFormat="1" ht="22.5" customHeight="1">
      <c r="B103" s="490" t="s">
        <v>139</v>
      </c>
      <c r="C103" s="490" t="s">
        <v>140</v>
      </c>
      <c r="D103" s="490" t="s">
        <v>57</v>
      </c>
    </row>
    <row r="104" spans="2:11" s="488" customFormat="1">
      <c r="B104" s="490" t="s">
        <v>141</v>
      </c>
      <c r="C104" s="490">
        <v>5</v>
      </c>
      <c r="D104" s="490" t="str">
        <f>IF(C82&lt;=500,"1","0")</f>
        <v>1</v>
      </c>
    </row>
    <row r="105" spans="2:11" s="488" customFormat="1">
      <c r="B105" s="490" t="s">
        <v>142</v>
      </c>
      <c r="C105" s="490">
        <v>6</v>
      </c>
      <c r="D105" s="490" t="str">
        <f>IF(AND(C82&gt;500,C82&lt;=1000),"1","0")</f>
        <v>0</v>
      </c>
    </row>
    <row r="106" spans="2:11" s="488" customFormat="1">
      <c r="B106" s="490" t="s">
        <v>143</v>
      </c>
      <c r="C106" s="490">
        <v>7</v>
      </c>
      <c r="D106" s="490" t="str">
        <f>IF(AND(C82&gt;1000,C82&lt;=1500),"1","0")</f>
        <v>0</v>
      </c>
    </row>
    <row r="107" spans="2:11" s="488" customFormat="1">
      <c r="B107" s="490" t="s">
        <v>144</v>
      </c>
      <c r="C107" s="490">
        <v>8</v>
      </c>
      <c r="D107" s="490" t="str">
        <f>IF(AND(C82&gt;1500,C82&lt;=2000),"1","0")</f>
        <v>0</v>
      </c>
    </row>
    <row r="108" spans="2:11" s="488" customFormat="1">
      <c r="B108" s="490" t="s">
        <v>145</v>
      </c>
      <c r="C108" s="490">
        <v>9</v>
      </c>
      <c r="D108" s="490" t="str">
        <f>IF(AND(C82&gt;2000,C82&lt;=2500),"1","0")</f>
        <v>0</v>
      </c>
    </row>
    <row r="109" spans="2:11" s="488" customFormat="1">
      <c r="B109" s="490" t="s">
        <v>146</v>
      </c>
      <c r="C109" s="490">
        <v>10</v>
      </c>
      <c r="D109" s="490" t="str">
        <f>IF(AND(C82&gt;2500,C82&lt;=3000),"1","0")</f>
        <v>0</v>
      </c>
    </row>
    <row r="110" spans="2:11" s="488" customFormat="1">
      <c r="B110" s="490" t="s">
        <v>147</v>
      </c>
      <c r="C110" s="490">
        <v>11</v>
      </c>
      <c r="D110" s="490" t="str">
        <f>IF(AND(C82&gt;3000,C82&lt;=3500),"1","0")</f>
        <v>0</v>
      </c>
    </row>
    <row r="111" spans="2:11" s="488" customFormat="1">
      <c r="B111" s="490" t="s">
        <v>148</v>
      </c>
      <c r="C111" s="490">
        <v>12</v>
      </c>
      <c r="D111" s="490" t="str">
        <f>IF(AND(C82&gt;3500,C82&lt;=4000),"1","0")</f>
        <v>0</v>
      </c>
    </row>
    <row r="112" spans="2:11" s="488" customFormat="1">
      <c r="B112" s="490" t="s">
        <v>149</v>
      </c>
      <c r="C112" s="490">
        <v>13</v>
      </c>
      <c r="D112" s="490" t="str">
        <f>IF(AND(C82&gt;4000,C82&lt;=4500),"1","0")</f>
        <v>0</v>
      </c>
    </row>
    <row r="113" spans="2:9" s="488" customFormat="1">
      <c r="B113" s="490" t="s">
        <v>150</v>
      </c>
      <c r="C113" s="490">
        <v>14</v>
      </c>
      <c r="D113" s="490" t="str">
        <f>IF(C82&gt;4500,"1","0")</f>
        <v>0</v>
      </c>
    </row>
    <row r="114" spans="2:9" s="488" customFormat="1">
      <c r="B114" s="491"/>
      <c r="C114" s="491"/>
      <c r="D114" s="491"/>
      <c r="G114" s="492" t="s">
        <v>133</v>
      </c>
      <c r="H114" s="492">
        <f>C104*D104+C105*D105+C106*D106+C107*D107+C108*D108+C109*D109+C110*D110+C111*D111+C112*D112+C113*D113</f>
        <v>5</v>
      </c>
    </row>
    <row r="115" spans="2:9" s="488" customFormat="1" ht="10.5" customHeight="1"/>
    <row r="116" spans="2:9" s="488" customFormat="1">
      <c r="B116" s="490" t="s">
        <v>71</v>
      </c>
      <c r="C116" s="490" t="s">
        <v>151</v>
      </c>
      <c r="D116" s="490" t="s">
        <v>152</v>
      </c>
      <c r="E116" s="490" t="s">
        <v>57</v>
      </c>
      <c r="G116" s="493" t="s">
        <v>69</v>
      </c>
      <c r="H116" s="492">
        <f>E117*C117+E118*C118+E119*C119+E120*C120+E121*C121+E122*C122+E123*C123+E124*C124+E125*C125+E126*C126+E127*C127</f>
        <v>1</v>
      </c>
    </row>
    <row r="117" spans="2:9" s="488" customFormat="1">
      <c r="B117" s="494" t="s">
        <v>73</v>
      </c>
      <c r="C117" s="495">
        <v>1</v>
      </c>
      <c r="D117" s="495">
        <v>0</v>
      </c>
      <c r="E117" s="495" t="str">
        <f>IF(C71&lt;=5,"1","0")</f>
        <v>1</v>
      </c>
      <c r="G117" s="493" t="s">
        <v>70</v>
      </c>
      <c r="H117" s="496">
        <f>E117*D117+E118*D118+E119*D119+E120*D120+E121*D121+E122*D122+E123*D123+E124*D124+E125*D125+E126*D126+E127*D127</f>
        <v>0</v>
      </c>
    </row>
    <row r="118" spans="2:9" s="488" customFormat="1">
      <c r="B118" s="494" t="s">
        <v>77</v>
      </c>
      <c r="C118" s="495">
        <v>2</v>
      </c>
      <c r="D118" s="495">
        <v>5</v>
      </c>
      <c r="E118" s="495" t="str">
        <f>IF(AND(C71&gt;5,C71&lt;=10),"1","0")</f>
        <v>0</v>
      </c>
    </row>
    <row r="119" spans="2:9" s="488" customFormat="1">
      <c r="B119" s="494" t="s">
        <v>81</v>
      </c>
      <c r="C119" s="495">
        <v>3</v>
      </c>
      <c r="D119" s="495">
        <v>10</v>
      </c>
      <c r="E119" s="495" t="str">
        <f>IF(AND(C71&gt;10,C71&lt;=15),"1","0")</f>
        <v>0</v>
      </c>
    </row>
    <row r="120" spans="2:9" s="488" customFormat="1">
      <c r="B120" s="494" t="s">
        <v>85</v>
      </c>
      <c r="C120" s="495">
        <v>4</v>
      </c>
      <c r="D120" s="495">
        <v>15</v>
      </c>
      <c r="E120" s="495" t="str">
        <f>IF(AND(C71&gt;15,C71&lt;=20),"1","0")</f>
        <v>0</v>
      </c>
    </row>
    <row r="121" spans="2:9" s="488" customFormat="1">
      <c r="B121" s="494" t="s">
        <v>89</v>
      </c>
      <c r="C121" s="495">
        <v>5</v>
      </c>
      <c r="D121" s="495">
        <v>20</v>
      </c>
      <c r="E121" s="495" t="str">
        <f>IF(AND(C71&gt;20,C71&lt;=25),"1","0")</f>
        <v>0</v>
      </c>
    </row>
    <row r="122" spans="2:9" s="488" customFormat="1">
      <c r="B122" s="494" t="s">
        <v>93</v>
      </c>
      <c r="C122" s="495">
        <v>6</v>
      </c>
      <c r="D122" s="495">
        <v>25</v>
      </c>
      <c r="E122" s="495" t="str">
        <f>IF(AND(C71&gt;25,C71&lt;=30),"1","0")</f>
        <v>0</v>
      </c>
    </row>
    <row r="123" spans="2:9" s="488" customFormat="1">
      <c r="B123" s="494" t="s">
        <v>75</v>
      </c>
      <c r="C123" s="495">
        <v>7</v>
      </c>
      <c r="D123" s="495">
        <v>30</v>
      </c>
      <c r="E123" s="495" t="str">
        <f>IF(AND(C71&gt;30,C71&lt;=35),"1","0")</f>
        <v>0</v>
      </c>
    </row>
    <row r="124" spans="2:9" s="488" customFormat="1">
      <c r="B124" s="494" t="s">
        <v>79</v>
      </c>
      <c r="C124" s="495">
        <v>8</v>
      </c>
      <c r="D124" s="495">
        <v>35</v>
      </c>
      <c r="E124" s="495" t="str">
        <f>IF(AND(C71&gt;35,C71&lt;=40),"1","0")</f>
        <v>0</v>
      </c>
    </row>
    <row r="125" spans="2:9" s="488" customFormat="1">
      <c r="B125" s="494" t="s">
        <v>83</v>
      </c>
      <c r="C125" s="495">
        <v>9</v>
      </c>
      <c r="D125" s="495">
        <v>40</v>
      </c>
      <c r="E125" s="495" t="str">
        <f>IF(AND(C71&gt;40,C71&lt;=45),"1","0")</f>
        <v>0</v>
      </c>
    </row>
    <row r="126" spans="2:9" s="488" customFormat="1">
      <c r="B126" s="494" t="s">
        <v>87</v>
      </c>
      <c r="C126" s="495">
        <v>10</v>
      </c>
      <c r="D126" s="495">
        <v>45</v>
      </c>
      <c r="E126" s="495" t="str">
        <f>IF(AND(C71&gt;45,C71&lt;=50),"1","0")</f>
        <v>0</v>
      </c>
    </row>
    <row r="127" spans="2:9" s="488" customFormat="1">
      <c r="B127" s="494" t="s">
        <v>91</v>
      </c>
      <c r="C127" s="495">
        <v>11</v>
      </c>
      <c r="D127" s="495">
        <v>50</v>
      </c>
      <c r="E127" s="495" t="str">
        <f>IF(C71&gt;50,"1","0")</f>
        <v>0</v>
      </c>
    </row>
    <row r="128" spans="2:9">
      <c r="E128" s="137"/>
      <c r="F128" s="137"/>
      <c r="G128" s="137"/>
      <c r="H128" s="137"/>
      <c r="I128" s="137"/>
    </row>
  </sheetData>
  <sheetProtection algorithmName="SHA-512" hashValue="+suAYsOQFhLDC743r/p/zRiW+S/ZKjcrmXcc0MU6KD8VTmj6mSsE2UOITSGTysTNpr7zpUnWy0ultuAkwPRQhw==" saltValue="3uFTuW7tJAg4kVvjzMaTpg==" spinCount="100000" sheet="1" objects="1" scenarios="1" selectLockedCells="1"/>
  <mergeCells count="34">
    <mergeCell ref="G33:G35"/>
    <mergeCell ref="E37:F38"/>
    <mergeCell ref="G37:G38"/>
    <mergeCell ref="H37:L37"/>
    <mergeCell ref="D65:E65"/>
    <mergeCell ref="D66:E66"/>
    <mergeCell ref="D61:E63"/>
    <mergeCell ref="F61:F63"/>
    <mergeCell ref="B96:G96"/>
    <mergeCell ref="B93:G93"/>
    <mergeCell ref="G61:G63"/>
    <mergeCell ref="D64:E64"/>
    <mergeCell ref="D67:E67"/>
    <mergeCell ref="B32:C32"/>
    <mergeCell ref="E32:F32"/>
    <mergeCell ref="B29:L30"/>
    <mergeCell ref="B12:L13"/>
    <mergeCell ref="C26:E26"/>
    <mergeCell ref="B15:C15"/>
    <mergeCell ref="E15:F15"/>
    <mergeCell ref="G15:I15"/>
    <mergeCell ref="G16:G18"/>
    <mergeCell ref="B17:C18"/>
    <mergeCell ref="E20:F20"/>
    <mergeCell ref="G20:G22"/>
    <mergeCell ref="G32:I32"/>
    <mergeCell ref="H20:N20"/>
    <mergeCell ref="V14:AA14"/>
    <mergeCell ref="B2:B4"/>
    <mergeCell ref="C3:H3"/>
    <mergeCell ref="C2:H2"/>
    <mergeCell ref="C4:H4"/>
    <mergeCell ref="B6:H6"/>
    <mergeCell ref="C9:E9"/>
  </mergeCells>
  <conditionalFormatting sqref="F39:F40">
    <cfRule type="expression" dxfId="21" priority="11">
      <formula>#REF!&lt;&gt;"Residenziale"</formula>
    </cfRule>
  </conditionalFormatting>
  <conditionalFormatting sqref="C37">
    <cfRule type="expression" dxfId="20" priority="8">
      <formula>$D$54="errore o dati mancanti"</formula>
    </cfRule>
  </conditionalFormatting>
  <conditionalFormatting sqref="F17 F23:F24">
    <cfRule type="expression" dxfId="19" priority="1">
      <formula>#REF!&lt;&gt;"errore o dati mancanti"</formula>
    </cfRule>
    <cfRule type="expression" dxfId="18" priority="2">
      <formula>#REF!="errore o dati mancanti"</formula>
    </cfRule>
  </conditionalFormatting>
  <conditionalFormatting sqref="C23:C24">
    <cfRule type="expression" dxfId="17" priority="3">
      <formula>#REF!="errore o dati mancanti"</formula>
    </cfRule>
  </conditionalFormatting>
  <dataValidations count="7">
    <dataValidation type="list" allowBlank="1" showInputMessage="1" showErrorMessage="1" sqref="F39">
      <formula1>$H$38:$L$38</formula1>
    </dataValidation>
    <dataValidation type="list" allowBlank="1" showInputMessage="1" showErrorMessage="1" sqref="F33">
      <formula1>$H$33:$H$35</formula1>
    </dataValidation>
    <dataValidation type="list" allowBlank="1" showInputMessage="1" showErrorMessage="1" sqref="F40">
      <formula1>$G$39:$G$43</formula1>
    </dataValidation>
    <dataValidation type="list" allowBlank="1" showInputMessage="1" showErrorMessage="1" sqref="D94 H96">
      <formula1>$H$94:$H$95</formula1>
    </dataValidation>
    <dataValidation type="list" allowBlank="1" showInputMessage="1" showErrorMessage="1" sqref="F22">
      <formula1>$I$21:$N$21</formula1>
    </dataValidation>
    <dataValidation type="list" allowBlank="1" showInputMessage="1" showErrorMessage="1" sqref="F21">
      <formula1>$H$21:$N$21</formula1>
    </dataValidation>
    <dataValidation type="list" allowBlank="1" showInputMessage="1" showErrorMessage="1" sqref="F16">
      <formula1>$H$16:$H$18</formula1>
    </dataValidation>
  </dataValidations>
  <hyperlinks>
    <hyperlink ref="C9" r:id="rId1"/>
    <hyperlink ref="C26" r:id="rId2"/>
    <hyperlink ref="Y17" r:id="rId3"/>
    <hyperlink ref="Y16" r:id="rId4" display="https://statistica.regione.emilia-romagna.it/turismo/dati-preliminari"/>
  </hyperlinks>
  <pageMargins left="0.7" right="0.7" top="0.75" bottom="0.75" header="0.3" footer="0.3"/>
  <pageSetup paperSize="8" scale="52" orientation="portrait" horizontalDpi="1200" verticalDpi="1200" r:id="rId5"/>
  <drawing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pageSetUpPr fitToPage="1"/>
  </sheetPr>
  <dimension ref="B1:AD127"/>
  <sheetViews>
    <sheetView showGridLines="0" zoomScaleNormal="100" workbookViewId="0">
      <selection activeCell="C17" sqref="C17"/>
    </sheetView>
  </sheetViews>
  <sheetFormatPr defaultColWidth="9.140625" defaultRowHeight="12.75"/>
  <cols>
    <col min="1" max="1" width="5.7109375" style="5" customWidth="1"/>
    <col min="2" max="2" width="26" style="5" customWidth="1"/>
    <col min="3" max="3" width="16.7109375" style="5" customWidth="1"/>
    <col min="4" max="4" width="7.28515625" style="5" customWidth="1"/>
    <col min="5" max="5" width="25.7109375" style="5" customWidth="1"/>
    <col min="6" max="6" width="15.7109375" style="5" customWidth="1"/>
    <col min="7" max="11" width="12.7109375" style="5" customWidth="1"/>
    <col min="12" max="12" width="12.7109375" style="14" customWidth="1"/>
    <col min="13" max="13" width="12.7109375" style="5" customWidth="1"/>
    <col min="14" max="14" width="12.7109375" style="302" customWidth="1"/>
    <col min="15" max="15" width="5.7109375" style="302" customWidth="1"/>
    <col min="16" max="16" width="3.7109375" style="302" customWidth="1"/>
    <col min="17" max="17" width="10.7109375" style="5" customWidth="1"/>
    <col min="18" max="18" width="5.7109375" style="5" customWidth="1"/>
    <col min="19" max="19" width="25.7109375" style="5" customWidth="1"/>
    <col min="20" max="20" width="15.7109375" style="5" customWidth="1"/>
    <col min="21" max="21" width="12.7109375" style="5" customWidth="1"/>
    <col min="22" max="22" width="15.7109375" style="5" customWidth="1"/>
    <col min="23" max="16384" width="9.140625" style="5"/>
  </cols>
  <sheetData>
    <row r="1" spans="2:16" ht="13.5" thickBot="1"/>
    <row r="2" spans="2:16" ht="35.1" customHeight="1">
      <c r="B2" s="1052" t="s">
        <v>341</v>
      </c>
      <c r="C2" s="1055" t="s">
        <v>334</v>
      </c>
      <c r="D2" s="1056"/>
      <c r="E2" s="1056"/>
      <c r="F2" s="1056"/>
      <c r="G2" s="1056"/>
      <c r="H2" s="1056"/>
      <c r="I2" s="1056"/>
      <c r="J2" s="1056"/>
      <c r="K2" s="1057"/>
      <c r="L2" s="5"/>
      <c r="N2" s="5"/>
      <c r="O2" s="5"/>
      <c r="P2" s="5"/>
    </row>
    <row r="3" spans="2:16" ht="35.1" customHeight="1">
      <c r="B3" s="1053"/>
      <c r="C3" s="1058" t="s">
        <v>400</v>
      </c>
      <c r="D3" s="1059"/>
      <c r="E3" s="1059"/>
      <c r="F3" s="1059"/>
      <c r="G3" s="1059"/>
      <c r="H3" s="1059"/>
      <c r="I3" s="1059"/>
      <c r="J3" s="1059"/>
      <c r="K3" s="1060"/>
      <c r="L3" s="5"/>
      <c r="N3" s="5"/>
      <c r="O3" s="5"/>
      <c r="P3" s="5"/>
    </row>
    <row r="4" spans="2:16" ht="35.1" customHeight="1" thickBot="1">
      <c r="B4" s="1054"/>
      <c r="C4" s="1061" t="s">
        <v>505</v>
      </c>
      <c r="D4" s="1062"/>
      <c r="E4" s="1062"/>
      <c r="F4" s="1062"/>
      <c r="G4" s="1062"/>
      <c r="H4" s="1062"/>
      <c r="I4" s="1062"/>
      <c r="J4" s="1062"/>
      <c r="K4" s="1063"/>
      <c r="L4" s="5"/>
      <c r="N4" s="5"/>
      <c r="O4" s="5"/>
      <c r="P4" s="5"/>
    </row>
    <row r="5" spans="2:16" ht="9.9499999999999993" customHeight="1">
      <c r="B5" s="480"/>
      <c r="C5" s="479"/>
      <c r="D5" s="479"/>
      <c r="E5" s="479"/>
      <c r="F5" s="479"/>
      <c r="G5" s="479"/>
      <c r="H5" s="479"/>
      <c r="I5" s="479"/>
      <c r="J5" s="479"/>
      <c r="K5" s="479"/>
      <c r="L5" s="5"/>
      <c r="N5" s="5"/>
      <c r="O5" s="5"/>
      <c r="P5" s="5"/>
    </row>
    <row r="6" spans="2:16" ht="24.95" customHeight="1">
      <c r="B6" s="943" t="s">
        <v>29</v>
      </c>
      <c r="C6" s="975"/>
      <c r="D6" s="975"/>
      <c r="E6" s="975"/>
      <c r="F6" s="975"/>
      <c r="G6" s="975"/>
      <c r="H6" s="975"/>
      <c r="I6" s="975"/>
      <c r="J6" s="975"/>
      <c r="K6" s="976"/>
      <c r="L6" s="5"/>
      <c r="N6" s="5"/>
      <c r="O6" s="5"/>
      <c r="P6" s="5"/>
    </row>
    <row r="8" spans="2:16" ht="24.75" customHeight="1">
      <c r="B8" s="7" t="s">
        <v>280</v>
      </c>
      <c r="C8" s="8"/>
      <c r="D8" s="8"/>
      <c r="E8" s="8"/>
      <c r="F8" s="8"/>
      <c r="G8" s="8"/>
      <c r="H8" s="660" t="s">
        <v>506</v>
      </c>
      <c r="K8" s="36"/>
      <c r="L8" s="5"/>
      <c r="N8" s="5"/>
      <c r="O8" s="5"/>
      <c r="P8" s="5"/>
    </row>
    <row r="9" spans="2:16" ht="24.75" customHeight="1">
      <c r="B9" s="50" t="s">
        <v>456</v>
      </c>
      <c r="C9" s="955" t="s">
        <v>97</v>
      </c>
      <c r="D9" s="956"/>
      <c r="E9" s="956"/>
      <c r="F9" s="956"/>
      <c r="G9" s="8"/>
      <c r="H9" s="660" t="s">
        <v>507</v>
      </c>
      <c r="K9" s="36"/>
      <c r="L9" s="5"/>
      <c r="N9" s="5"/>
      <c r="O9" s="5"/>
      <c r="P9" s="5"/>
    </row>
    <row r="10" spans="2:16" ht="24.75" customHeight="1">
      <c r="B10" s="50"/>
      <c r="C10" s="499" t="s">
        <v>359</v>
      </c>
      <c r="D10" s="497"/>
      <c r="E10" s="497"/>
      <c r="F10" s="8"/>
      <c r="G10" s="8"/>
      <c r="H10" s="8"/>
      <c r="K10" s="36"/>
      <c r="L10" s="5"/>
      <c r="N10" s="5"/>
      <c r="O10" s="5"/>
      <c r="P10" s="5"/>
    </row>
    <row r="11" spans="2:16" ht="15" customHeight="1">
      <c r="B11" s="50"/>
      <c r="C11" s="307"/>
      <c r="D11" s="308"/>
      <c r="E11" s="308"/>
      <c r="F11" s="8"/>
      <c r="G11" s="8"/>
      <c r="H11" s="8"/>
      <c r="K11" s="36"/>
      <c r="L11" s="5"/>
      <c r="N11" s="5"/>
      <c r="O11" s="5"/>
      <c r="P11" s="5"/>
    </row>
    <row r="12" spans="2:16" ht="24.75" customHeight="1">
      <c r="B12" s="1030" t="s">
        <v>270</v>
      </c>
      <c r="C12" s="1031"/>
      <c r="D12" s="1031"/>
      <c r="E12" s="1031"/>
      <c r="F12" s="1031"/>
      <c r="G12" s="1031"/>
      <c r="H12" s="1031"/>
      <c r="I12" s="1031"/>
      <c r="J12" s="1031"/>
      <c r="K12" s="1031"/>
      <c r="L12" s="1032"/>
      <c r="N12" s="5"/>
      <c r="O12" s="5"/>
      <c r="P12" s="5"/>
    </row>
    <row r="13" spans="2:16" ht="24.75" customHeight="1">
      <c r="B13" s="1033"/>
      <c r="C13" s="1034"/>
      <c r="D13" s="1034"/>
      <c r="E13" s="1034"/>
      <c r="F13" s="1034"/>
      <c r="G13" s="1034"/>
      <c r="H13" s="1034"/>
      <c r="I13" s="1034"/>
      <c r="J13" s="1034"/>
      <c r="K13" s="1034"/>
      <c r="L13" s="1035"/>
      <c r="N13" s="5"/>
      <c r="O13" s="5"/>
      <c r="P13" s="5"/>
    </row>
    <row r="14" spans="2:16" ht="24.75" customHeight="1">
      <c r="B14" s="301"/>
      <c r="D14" s="87"/>
      <c r="E14" s="87"/>
      <c r="F14" s="309"/>
      <c r="G14" s="87"/>
      <c r="H14" s="87"/>
      <c r="I14" s="87"/>
      <c r="J14" s="87"/>
      <c r="K14" s="87"/>
      <c r="L14" s="310"/>
      <c r="N14" s="5"/>
      <c r="O14" s="5"/>
      <c r="P14" s="5"/>
    </row>
    <row r="15" spans="2:16" ht="24.75" customHeight="1">
      <c r="B15" s="958" t="s">
        <v>399</v>
      </c>
      <c r="C15" s="1029"/>
      <c r="D15" s="311"/>
      <c r="E15" s="999" t="s">
        <v>454</v>
      </c>
      <c r="F15" s="1000"/>
      <c r="G15" s="1036" t="s">
        <v>100</v>
      </c>
      <c r="H15" s="1037"/>
      <c r="I15" s="1038"/>
      <c r="J15" s="312"/>
      <c r="K15" s="312"/>
      <c r="L15" s="313"/>
      <c r="N15" s="5"/>
      <c r="O15" s="5"/>
      <c r="P15" s="5"/>
    </row>
    <row r="16" spans="2:16" ht="24.75" customHeight="1">
      <c r="B16" s="314"/>
      <c r="C16" s="315"/>
      <c r="D16" s="311"/>
      <c r="E16" s="316" t="s">
        <v>101</v>
      </c>
      <c r="F16" s="58" t="s">
        <v>102</v>
      </c>
      <c r="G16" s="1039" t="s">
        <v>103</v>
      </c>
      <c r="H16" s="317" t="s">
        <v>104</v>
      </c>
      <c r="I16" s="318">
        <v>1</v>
      </c>
      <c r="J16" s="312"/>
      <c r="K16" s="312"/>
      <c r="L16" s="313"/>
      <c r="N16" s="5"/>
      <c r="O16" s="5"/>
      <c r="P16" s="5"/>
    </row>
    <row r="17" spans="2:30" ht="24.75" customHeight="1">
      <c r="B17" s="319" t="s">
        <v>105</v>
      </c>
      <c r="C17" s="62">
        <v>0</v>
      </c>
      <c r="D17" s="311"/>
      <c r="E17" s="529" t="s">
        <v>503</v>
      </c>
      <c r="F17" s="387">
        <f>IF(F16=H16,AVERAGE(C17:C18)*I16,IF(F16=H17,AVERAGE(C17:C18)*I17,IF(F16=H18,AVERAGE(C17:C18)*I18,"errore o dati mancanti")))</f>
        <v>0</v>
      </c>
      <c r="G17" s="1040"/>
      <c r="H17" s="317" t="s">
        <v>102</v>
      </c>
      <c r="I17" s="318">
        <v>1.3</v>
      </c>
      <c r="J17" s="312"/>
      <c r="K17" s="312"/>
      <c r="L17" s="313"/>
      <c r="N17" s="5"/>
      <c r="O17" s="5"/>
      <c r="P17" s="5"/>
    </row>
    <row r="18" spans="2:30" ht="24.75" customHeight="1">
      <c r="B18" s="319" t="s">
        <v>106</v>
      </c>
      <c r="C18" s="62">
        <v>0</v>
      </c>
      <c r="D18" s="320"/>
      <c r="E18" s="530" t="s">
        <v>504</v>
      </c>
      <c r="F18" s="321"/>
      <c r="G18" s="1041"/>
      <c r="H18" s="322" t="s">
        <v>107</v>
      </c>
      <c r="I18" s="318">
        <v>1.9</v>
      </c>
      <c r="J18" s="312"/>
      <c r="K18" s="312"/>
      <c r="L18" s="313"/>
      <c r="N18" s="5"/>
      <c r="O18" s="5"/>
      <c r="P18" s="5"/>
    </row>
    <row r="19" spans="2:30" ht="24.75" customHeight="1">
      <c r="B19" s="314"/>
      <c r="C19" s="315"/>
      <c r="D19" s="311"/>
      <c r="E19" s="323"/>
      <c r="F19" s="323"/>
      <c r="G19" s="312"/>
      <c r="H19" s="324"/>
      <c r="I19" s="312"/>
      <c r="J19" s="312"/>
      <c r="K19" s="312"/>
      <c r="L19" s="313"/>
      <c r="N19" s="5"/>
      <c r="O19" s="5"/>
      <c r="P19" s="5"/>
    </row>
    <row r="20" spans="2:30" ht="24.75" customHeight="1">
      <c r="B20" s="325" t="s">
        <v>272</v>
      </c>
      <c r="C20" s="326">
        <f>F24</f>
        <v>0</v>
      </c>
      <c r="D20" s="311"/>
      <c r="E20" s="1048" t="s">
        <v>535</v>
      </c>
      <c r="F20" s="1049"/>
      <c r="G20" s="1039" t="s">
        <v>109</v>
      </c>
      <c r="H20" s="1036" t="s">
        <v>566</v>
      </c>
      <c r="I20" s="1037"/>
      <c r="J20" s="1037"/>
      <c r="K20" s="1037"/>
      <c r="L20" s="1038"/>
      <c r="N20" s="5"/>
      <c r="O20" s="5"/>
      <c r="P20" s="5"/>
    </row>
    <row r="21" spans="2:30" ht="24.75" customHeight="1">
      <c r="B21" s="327"/>
      <c r="C21" s="311"/>
      <c r="D21" s="311"/>
      <c r="E21" s="1050"/>
      <c r="F21" s="1051"/>
      <c r="G21" s="1041"/>
      <c r="H21" s="328" t="s">
        <v>110</v>
      </c>
      <c r="I21" s="328" t="s">
        <v>111</v>
      </c>
      <c r="J21" s="328" t="s">
        <v>112</v>
      </c>
      <c r="K21" s="328" t="s">
        <v>113</v>
      </c>
      <c r="L21" s="328" t="s">
        <v>114</v>
      </c>
      <c r="N21" s="5"/>
      <c r="O21" s="5"/>
      <c r="P21" s="5"/>
    </row>
    <row r="22" spans="2:30" ht="24.75" customHeight="1">
      <c r="B22" s="301"/>
      <c r="D22" s="311"/>
      <c r="E22" s="329" t="s">
        <v>115</v>
      </c>
      <c r="F22" s="73" t="s">
        <v>110</v>
      </c>
      <c r="G22" s="330" t="s">
        <v>110</v>
      </c>
      <c r="H22" s="60">
        <v>1</v>
      </c>
      <c r="I22" s="60">
        <v>0.95</v>
      </c>
      <c r="J22" s="60">
        <v>1.49</v>
      </c>
      <c r="K22" s="60">
        <v>0.95</v>
      </c>
      <c r="L22" s="60">
        <v>1.03</v>
      </c>
      <c r="N22" s="5"/>
      <c r="O22" s="5"/>
      <c r="P22" s="5"/>
    </row>
    <row r="23" spans="2:30" ht="24.75" customHeight="1">
      <c r="B23" s="647" t="s">
        <v>385</v>
      </c>
      <c r="C23" s="76"/>
      <c r="D23" s="77"/>
      <c r="E23" s="331" t="s">
        <v>269</v>
      </c>
      <c r="F23" s="79" t="s">
        <v>110</v>
      </c>
      <c r="G23" s="330" t="s">
        <v>111</v>
      </c>
      <c r="H23" s="60">
        <v>1.05</v>
      </c>
      <c r="I23" s="60">
        <v>1</v>
      </c>
      <c r="J23" s="60">
        <v>1.57</v>
      </c>
      <c r="K23" s="60">
        <v>1.1399999999999999</v>
      </c>
      <c r="L23" s="60">
        <v>1.05</v>
      </c>
      <c r="N23" s="5"/>
      <c r="O23" s="5"/>
      <c r="P23" s="5"/>
    </row>
    <row r="24" spans="2:30" ht="24.75" customHeight="1">
      <c r="B24" s="648" t="s">
        <v>386</v>
      </c>
      <c r="D24" s="77"/>
      <c r="E24" s="327"/>
      <c r="F24" s="387">
        <f>IF(AND(F22=G22,F23=H21),F17*H22,IF(AND(F22=G22,F23=I21),F17*I22,IF(AND(F22=G22,F23=J21),F17*J22,IF(AND(F22=G22,F23=K21),F17*K22,IF(AND(F22=G22,F23=L21),F17*L22,IF(AND(F22=G23,F23=H21),F17*H23,IF(AND(F22=G23,F23=I21),F17*I23,IF(AND(F22=G23,F23=J21),F17*J23,IF(AND(F22=G23,F23=K21),F17*K23,IF(AND(F22=G23,F23=L21),F17*L23,IF(AND(F22=G24,F23=H21),F17*H24,IF(AND(F22=G24,F23=I21),F17*I24,IF(AND(F22=G24,F23=J21),F17*J24,IF(AND(F22=G24,F23=K21),F17*K24,IF(AND(F22=G24,F23=L21),F17*L24,IF(AND(F22=G25,F23=H21),F17*H25,IF(AND(F22=G25,F23=I21),F17*I25,IF(AND(F22=G25,F23=J21),F17*J25,IF(AND(F22=G25,F23=K21),F17*K25,IF(AND(F22=G25,F23=L21),F17*L25,IF(AND(F22=G26,F23=H21),F17*H26,IF(AND(F22=G26,F23=I21),F17*I26,IF(AND(F22=G26,F23=J21),F17*J26,IF(AND(F22=G26,F23=K21),F17*K26,IF(AND(F22=G26,F23=L21),F17*L26,"errore o dati mancanti")))))))))))))))))))))))))</f>
        <v>0</v>
      </c>
      <c r="G24" s="330" t="s">
        <v>112</v>
      </c>
      <c r="H24" s="60">
        <v>0.67</v>
      </c>
      <c r="I24" s="60">
        <v>0.64</v>
      </c>
      <c r="J24" s="60">
        <v>1</v>
      </c>
      <c r="K24" s="60">
        <v>0.63</v>
      </c>
      <c r="L24" s="60">
        <v>0.69</v>
      </c>
      <c r="N24" s="5"/>
      <c r="O24" s="5"/>
      <c r="P24" s="5"/>
    </row>
    <row r="25" spans="2:30" ht="24.75" customHeight="1">
      <c r="B25" s="327"/>
      <c r="C25" s="311"/>
      <c r="D25" s="311"/>
      <c r="E25" s="647" t="s">
        <v>471</v>
      </c>
      <c r="F25" s="323"/>
      <c r="G25" s="330" t="s">
        <v>113</v>
      </c>
      <c r="H25" s="60">
        <v>1.0900000000000001</v>
      </c>
      <c r="I25" s="60">
        <v>0.88</v>
      </c>
      <c r="J25" s="60">
        <v>1.61</v>
      </c>
      <c r="K25" s="60">
        <v>1</v>
      </c>
      <c r="L25" s="60">
        <v>1.19</v>
      </c>
      <c r="N25" s="5"/>
      <c r="O25" s="5"/>
      <c r="P25" s="5"/>
    </row>
    <row r="26" spans="2:30" ht="24.75" customHeight="1">
      <c r="B26" s="333"/>
      <c r="C26" s="334"/>
      <c r="D26" s="334"/>
      <c r="E26" s="335"/>
      <c r="F26" s="321"/>
      <c r="G26" s="336" t="s">
        <v>114</v>
      </c>
      <c r="H26" s="60">
        <v>0.97</v>
      </c>
      <c r="I26" s="60">
        <v>0.95</v>
      </c>
      <c r="J26" s="60">
        <v>1.45</v>
      </c>
      <c r="K26" s="60">
        <v>0.84</v>
      </c>
      <c r="L26" s="60">
        <v>1</v>
      </c>
      <c r="N26" s="5"/>
      <c r="O26" s="5"/>
      <c r="P26" s="5"/>
    </row>
    <row r="27" spans="2:30" ht="24.75" customHeight="1">
      <c r="B27" s="311"/>
      <c r="C27" s="311"/>
      <c r="D27" s="311"/>
      <c r="E27" s="337"/>
      <c r="F27" s="323"/>
      <c r="G27" s="338"/>
      <c r="H27" s="339"/>
      <c r="I27" s="339"/>
      <c r="J27" s="339"/>
      <c r="K27" s="339"/>
      <c r="L27" s="339"/>
      <c r="N27" s="5"/>
      <c r="O27" s="5"/>
      <c r="P27" s="5"/>
    </row>
    <row r="28" spans="2:30" ht="24.75" customHeight="1">
      <c r="B28" s="7" t="s">
        <v>345</v>
      </c>
      <c r="C28" s="8"/>
      <c r="D28" s="8"/>
      <c r="E28" s="8"/>
      <c r="F28" s="8"/>
      <c r="G28" s="8"/>
      <c r="H28" s="8"/>
      <c r="K28" s="36"/>
      <c r="L28" s="5"/>
      <c r="N28" s="5"/>
      <c r="O28" s="5"/>
      <c r="P28" s="5"/>
    </row>
    <row r="29" spans="2:30" ht="24.75" customHeight="1">
      <c r="B29" s="50" t="s">
        <v>456</v>
      </c>
      <c r="C29" s="955" t="s">
        <v>97</v>
      </c>
      <c r="D29" s="956"/>
      <c r="E29" s="956"/>
      <c r="F29" s="956"/>
      <c r="G29" s="8"/>
      <c r="H29" s="8"/>
      <c r="K29" s="36"/>
      <c r="L29" s="5"/>
      <c r="N29" s="5"/>
      <c r="O29" s="5"/>
      <c r="P29" s="5"/>
    </row>
    <row r="30" spans="2:30" ht="24.75" customHeight="1">
      <c r="B30" s="50"/>
      <c r="C30" s="499" t="s">
        <v>359</v>
      </c>
      <c r="D30" s="497"/>
      <c r="E30" s="497"/>
      <c r="F30" s="8"/>
      <c r="G30" s="8"/>
      <c r="H30" s="8"/>
      <c r="K30" s="36"/>
      <c r="L30" s="5"/>
      <c r="N30" s="5"/>
      <c r="O30" s="5"/>
      <c r="P30" s="5"/>
    </row>
    <row r="31" spans="2:30" ht="15" customHeight="1">
      <c r="B31" s="50"/>
      <c r="C31" s="307"/>
      <c r="D31" s="308"/>
      <c r="E31" s="308"/>
      <c r="F31" s="8"/>
      <c r="G31" s="8"/>
      <c r="H31" s="8"/>
      <c r="K31" s="36"/>
      <c r="L31" s="5"/>
      <c r="N31" s="5"/>
      <c r="O31" s="5"/>
      <c r="P31" s="5"/>
    </row>
    <row r="32" spans="2:30" ht="24.75" customHeight="1">
      <c r="B32" s="1030" t="s">
        <v>349</v>
      </c>
      <c r="C32" s="1031"/>
      <c r="D32" s="1031"/>
      <c r="E32" s="1031"/>
      <c r="F32" s="1031"/>
      <c r="G32" s="1031"/>
      <c r="H32" s="1031"/>
      <c r="I32" s="1031"/>
      <c r="J32" s="1031"/>
      <c r="K32" s="1031"/>
      <c r="L32" s="1032"/>
      <c r="M32" s="617"/>
      <c r="N32" s="608"/>
      <c r="O32" s="5"/>
      <c r="P32" s="5"/>
      <c r="Q32" s="703" t="s">
        <v>598</v>
      </c>
      <c r="R32" s="221"/>
      <c r="S32" s="221"/>
      <c r="T32" s="221"/>
      <c r="U32" s="221"/>
      <c r="V32" s="221"/>
      <c r="W32" s="221"/>
      <c r="X32" s="221"/>
      <c r="Y32" s="221"/>
      <c r="Z32" s="221"/>
      <c r="AA32" s="138"/>
      <c r="AB32" s="138"/>
      <c r="AC32" s="138"/>
      <c r="AD32" s="138"/>
    </row>
    <row r="33" spans="2:30" ht="24.75" customHeight="1" thickBot="1">
      <c r="B33" s="1033"/>
      <c r="C33" s="1034"/>
      <c r="D33" s="1034"/>
      <c r="E33" s="1034"/>
      <c r="F33" s="1034"/>
      <c r="G33" s="1034"/>
      <c r="H33" s="1034"/>
      <c r="I33" s="1034"/>
      <c r="J33" s="1034"/>
      <c r="K33" s="1034"/>
      <c r="L33" s="1035"/>
      <c r="M33" s="301"/>
      <c r="N33" s="340"/>
      <c r="O33" s="5"/>
      <c r="P33" s="5"/>
      <c r="Q33" s="51"/>
      <c r="R33" s="221"/>
      <c r="S33" s="221"/>
      <c r="T33" s="221"/>
      <c r="U33" s="221"/>
      <c r="V33" s="221"/>
      <c r="W33" s="221"/>
      <c r="X33" s="221"/>
      <c r="Y33" s="221"/>
      <c r="Z33" s="221"/>
      <c r="AA33" s="138"/>
      <c r="AB33" s="138"/>
      <c r="AC33" s="138"/>
      <c r="AD33" s="138"/>
    </row>
    <row r="34" spans="2:30" ht="24.75" customHeight="1" thickBot="1">
      <c r="B34" s="301"/>
      <c r="L34" s="340"/>
      <c r="M34" s="301"/>
      <c r="N34" s="340"/>
      <c r="O34" s="5"/>
      <c r="P34" s="5"/>
      <c r="Q34" s="707" t="s">
        <v>546</v>
      </c>
      <c r="R34" s="708" t="s">
        <v>1</v>
      </c>
      <c r="S34" s="706" t="s">
        <v>547</v>
      </c>
      <c r="T34" s="705" t="e">
        <f>(S35*S36*S37*1000)/S38</f>
        <v>#DIV/0!</v>
      </c>
      <c r="U34" s="709"/>
      <c r="V34" s="744" t="e">
        <f>T34/0.475</f>
        <v>#DIV/0!</v>
      </c>
      <c r="W34" s="1009"/>
      <c r="X34" s="1010"/>
      <c r="Y34" s="1010"/>
      <c r="Z34" s="1010"/>
      <c r="AA34" s="1010"/>
      <c r="AB34" s="1010"/>
      <c r="AC34" s="138"/>
      <c r="AD34" s="138"/>
    </row>
    <row r="35" spans="2:30" ht="24.75" customHeight="1">
      <c r="B35" s="958" t="s">
        <v>399</v>
      </c>
      <c r="C35" s="1029"/>
      <c r="D35" s="87"/>
      <c r="E35" s="999" t="s">
        <v>454</v>
      </c>
      <c r="F35" s="1000"/>
      <c r="G35" s="1036" t="s">
        <v>100</v>
      </c>
      <c r="H35" s="1037"/>
      <c r="I35" s="1038"/>
      <c r="J35" s="341"/>
      <c r="K35" s="342"/>
      <c r="L35" s="315"/>
      <c r="M35" s="301"/>
      <c r="N35" s="340"/>
      <c r="O35" s="5"/>
      <c r="P35" s="5"/>
      <c r="Q35" s="222" t="s">
        <v>430</v>
      </c>
      <c r="R35" s="222" t="s">
        <v>1</v>
      </c>
      <c r="S35" s="704">
        <v>0</v>
      </c>
      <c r="T35" s="716" t="s">
        <v>549</v>
      </c>
      <c r="U35" s="221"/>
      <c r="V35" s="221"/>
      <c r="W35" s="221"/>
      <c r="X35" s="221"/>
      <c r="Y35" s="221"/>
      <c r="Z35" s="221"/>
      <c r="AA35" s="138"/>
      <c r="AB35" s="138"/>
      <c r="AC35" s="138"/>
      <c r="AD35" s="138"/>
    </row>
    <row r="36" spans="2:30" ht="24.75" customHeight="1">
      <c r="B36" s="605"/>
      <c r="C36" s="344"/>
      <c r="D36" s="87"/>
      <c r="E36" s="316" t="s">
        <v>101</v>
      </c>
      <c r="F36" s="225" t="s">
        <v>102</v>
      </c>
      <c r="G36" s="1039" t="s">
        <v>103</v>
      </c>
      <c r="H36" s="345" t="s">
        <v>104</v>
      </c>
      <c r="I36" s="346">
        <v>1</v>
      </c>
      <c r="J36" s="341"/>
      <c r="K36" s="341"/>
      <c r="L36" s="315"/>
      <c r="M36" s="301"/>
      <c r="N36" s="340"/>
      <c r="O36" s="5"/>
      <c r="P36" s="5"/>
      <c r="Q36" s="222" t="s">
        <v>548</v>
      </c>
      <c r="R36" s="222" t="s">
        <v>1</v>
      </c>
      <c r="S36" s="742">
        <v>0.255</v>
      </c>
      <c r="T36" s="717" t="s">
        <v>556</v>
      </c>
      <c r="U36" s="138"/>
      <c r="V36" s="138"/>
      <c r="W36" s="138"/>
      <c r="X36" s="138"/>
      <c r="Y36" s="221"/>
      <c r="Z36" s="713" t="s">
        <v>555</v>
      </c>
      <c r="AA36" s="138"/>
      <c r="AB36" s="138"/>
      <c r="AC36" s="138"/>
      <c r="AD36" s="138"/>
    </row>
    <row r="37" spans="2:30" ht="24.75" customHeight="1">
      <c r="B37" s="1042" t="s">
        <v>191</v>
      </c>
      <c r="C37" s="1043"/>
      <c r="D37" s="87"/>
      <c r="E37" s="529" t="s">
        <v>503</v>
      </c>
      <c r="F37" s="388">
        <f>IF(F36=H36,AVERAGE(C40:C41)*I36,IF(F36=H37,AVERAGE(C40:C41)*I37,IF(F36=H38,AVERAGE(C40:C41)*I38,"errore o dati mancanti")))</f>
        <v>0</v>
      </c>
      <c r="G37" s="1040"/>
      <c r="H37" s="345" t="s">
        <v>102</v>
      </c>
      <c r="I37" s="346">
        <v>1.3</v>
      </c>
      <c r="J37" s="341"/>
      <c r="K37" s="341"/>
      <c r="L37" s="315"/>
      <c r="M37" s="301"/>
      <c r="N37" s="340"/>
      <c r="O37" s="5"/>
      <c r="P37" s="5"/>
      <c r="Q37" s="222" t="s">
        <v>552</v>
      </c>
      <c r="R37" s="222" t="s">
        <v>1</v>
      </c>
      <c r="S37" s="743">
        <v>95.21</v>
      </c>
      <c r="T37" s="716" t="s">
        <v>594</v>
      </c>
      <c r="U37" s="221"/>
      <c r="V37" s="221"/>
      <c r="W37" s="221"/>
      <c r="X37" s="221"/>
      <c r="Y37" s="148"/>
      <c r="Z37" s="714" t="s">
        <v>554</v>
      </c>
      <c r="AA37" s="138"/>
      <c r="AB37" s="138"/>
      <c r="AC37" s="138"/>
      <c r="AD37" s="138"/>
    </row>
    <row r="38" spans="2:30" ht="24.75" customHeight="1">
      <c r="B38" s="1044"/>
      <c r="C38" s="1045"/>
      <c r="D38" s="347"/>
      <c r="E38" s="530" t="s">
        <v>504</v>
      </c>
      <c r="F38" s="348"/>
      <c r="G38" s="1041"/>
      <c r="H38" s="349" t="s">
        <v>107</v>
      </c>
      <c r="I38" s="346">
        <v>1.9</v>
      </c>
      <c r="J38" s="341"/>
      <c r="K38" s="341"/>
      <c r="L38" s="315"/>
      <c r="M38" s="301"/>
      <c r="N38" s="340"/>
      <c r="O38" s="5"/>
      <c r="P38" s="5"/>
      <c r="Q38" s="222" t="s">
        <v>553</v>
      </c>
      <c r="R38" s="222" t="s">
        <v>1</v>
      </c>
      <c r="S38" s="712">
        <v>0</v>
      </c>
      <c r="T38" s="716" t="s">
        <v>550</v>
      </c>
      <c r="U38" s="221"/>
      <c r="V38" s="221"/>
      <c r="W38" s="221"/>
      <c r="X38" s="221"/>
      <c r="Y38" s="221"/>
      <c r="Z38" s="221"/>
      <c r="AA38" s="138"/>
      <c r="AB38" s="138"/>
      <c r="AC38" s="138"/>
      <c r="AD38" s="138"/>
    </row>
    <row r="39" spans="2:30" ht="24.75" customHeight="1">
      <c r="B39" s="314"/>
      <c r="C39" s="310"/>
      <c r="D39" s="87"/>
      <c r="E39" s="350"/>
      <c r="F39" s="350"/>
      <c r="G39" s="341"/>
      <c r="H39" s="351"/>
      <c r="I39" s="341"/>
      <c r="J39" s="341"/>
      <c r="K39" s="341"/>
      <c r="L39" s="315"/>
      <c r="M39" s="618"/>
      <c r="N39" s="358"/>
      <c r="O39" s="5"/>
      <c r="P39" s="5"/>
      <c r="Q39" s="221"/>
      <c r="R39" s="221"/>
      <c r="S39" s="710" t="s">
        <v>551</v>
      </c>
      <c r="T39" s="711" t="s">
        <v>596</v>
      </c>
      <c r="U39" s="221"/>
      <c r="V39" s="221"/>
      <c r="W39" s="221"/>
      <c r="X39" s="221"/>
      <c r="Y39" s="221"/>
      <c r="Z39" s="221"/>
      <c r="AA39" s="138"/>
      <c r="AB39" s="138"/>
      <c r="AC39" s="138"/>
      <c r="AD39" s="138"/>
    </row>
    <row r="40" spans="2:30" ht="24.75" customHeight="1">
      <c r="B40" s="319" t="s">
        <v>193</v>
      </c>
      <c r="C40" s="62">
        <v>0</v>
      </c>
      <c r="D40" s="87"/>
      <c r="E40" s="958" t="s">
        <v>194</v>
      </c>
      <c r="F40" s="959"/>
      <c r="G40" s="1039" t="s">
        <v>195</v>
      </c>
      <c r="H40" s="963" t="s">
        <v>196</v>
      </c>
      <c r="I40" s="964"/>
      <c r="J40" s="964"/>
      <c r="K40" s="964"/>
      <c r="L40" s="964"/>
      <c r="M40" s="1011"/>
      <c r="N40" s="1012"/>
      <c r="O40" s="5"/>
      <c r="P40" s="5"/>
      <c r="Q40" s="221"/>
      <c r="R40" s="221"/>
      <c r="S40" s="221"/>
      <c r="T40" s="711" t="s">
        <v>597</v>
      </c>
      <c r="U40" s="221"/>
      <c r="V40" s="221"/>
      <c r="W40" s="221"/>
      <c r="X40" s="221"/>
      <c r="Y40" s="221"/>
      <c r="Z40" s="221"/>
      <c r="AA40" s="138"/>
      <c r="AB40" s="138"/>
      <c r="AC40" s="138"/>
      <c r="AD40" s="138"/>
    </row>
    <row r="41" spans="2:30" ht="24.75" customHeight="1">
      <c r="B41" s="319" t="s">
        <v>198</v>
      </c>
      <c r="C41" s="62">
        <v>0</v>
      </c>
      <c r="D41" s="87"/>
      <c r="E41" s="329" t="s">
        <v>199</v>
      </c>
      <c r="F41" s="237" t="s">
        <v>200</v>
      </c>
      <c r="G41" s="1040"/>
      <c r="H41" s="352" t="s">
        <v>201</v>
      </c>
      <c r="I41" s="352" t="s">
        <v>200</v>
      </c>
      <c r="J41" s="352" t="s">
        <v>202</v>
      </c>
      <c r="K41" s="352" t="s">
        <v>203</v>
      </c>
      <c r="L41" s="352" t="s">
        <v>450</v>
      </c>
      <c r="M41" s="352" t="s">
        <v>451</v>
      </c>
      <c r="N41" s="352" t="s">
        <v>452</v>
      </c>
      <c r="O41" s="5"/>
      <c r="P41" s="5"/>
    </row>
    <row r="42" spans="2:30" ht="24.75" customHeight="1">
      <c r="B42" s="319"/>
      <c r="C42" s="315"/>
      <c r="D42" s="87"/>
      <c r="E42" s="353" t="s">
        <v>204</v>
      </c>
      <c r="F42" s="237" t="s">
        <v>200</v>
      </c>
      <c r="G42" s="1046"/>
      <c r="H42" s="346">
        <v>1</v>
      </c>
      <c r="I42" s="346">
        <v>0.81</v>
      </c>
      <c r="J42" s="346">
        <v>1.52</v>
      </c>
      <c r="K42" s="346">
        <v>0.85</v>
      </c>
      <c r="L42" s="346">
        <v>0.33</v>
      </c>
      <c r="M42" s="346">
        <v>0.53</v>
      </c>
      <c r="N42" s="346">
        <v>0.37</v>
      </c>
      <c r="O42" s="5"/>
      <c r="P42" s="5"/>
    </row>
    <row r="43" spans="2:30" ht="24.75" customHeight="1">
      <c r="B43" s="325" t="s">
        <v>273</v>
      </c>
      <c r="C43" s="354">
        <f>F43</f>
        <v>0</v>
      </c>
      <c r="D43" s="355"/>
      <c r="E43" s="356"/>
      <c r="F43" s="389">
        <f>IF(AND(F41=I41,F42=I41),F37*H42,IF(AND(F41=J41,F42=J41),F37*H42,IF(AND(F41=K41,F42=K41),F37*H42,IF(AND(F41=L41,F42=L41),F37*H42,IF(AND(F41=M41,F42=M41),F37*H42,IF(AND(F41=N41,F42=N41),F37*H42,IF(AND(F41=H41,F42=I41),F37*I42,IF(AND(F41=H41,F42=J41),F37*J42,IF(AND(F41=H41,F42=K41),F37*K42,IF(AND(F41=H41,F42=L41),F37*L42,IF(AND(F41=H41,F42=M41),F37*M42,IF(AND(F41=H41,F42=N41),F37*N42,"errore/dati mancanti"))))))))))))</f>
        <v>0</v>
      </c>
      <c r="G43" s="357"/>
      <c r="H43" s="357"/>
      <c r="I43" s="357"/>
      <c r="J43" s="357"/>
      <c r="K43" s="357"/>
      <c r="L43" s="357"/>
      <c r="M43" s="357"/>
      <c r="N43" s="358"/>
      <c r="O43" s="5"/>
      <c r="P43" s="5"/>
    </row>
    <row r="44" spans="2:30" ht="24.75" customHeight="1">
      <c r="N44" s="49"/>
      <c r="O44" s="49"/>
    </row>
    <row r="45" spans="2:30" ht="24.75" customHeight="1">
      <c r="B45" s="7" t="s">
        <v>275</v>
      </c>
      <c r="N45" s="49"/>
      <c r="O45" s="49"/>
    </row>
    <row r="46" spans="2:30" ht="15" customHeight="1">
      <c r="B46" s="7"/>
      <c r="N46" s="49"/>
      <c r="O46" s="49"/>
    </row>
    <row r="47" spans="2:30" ht="24.75" customHeight="1">
      <c r="B47" s="359" t="s">
        <v>268</v>
      </c>
      <c r="C47" s="360">
        <f>IF((C43-C20)*0.475&lt;0,0,(C43-C20)*0.475)</f>
        <v>0</v>
      </c>
      <c r="D47" s="361"/>
      <c r="E47" s="337"/>
      <c r="F47" s="323"/>
      <c r="G47" s="338"/>
      <c r="H47" s="339"/>
      <c r="I47" s="339"/>
      <c r="J47" s="339"/>
      <c r="K47" s="339"/>
      <c r="L47" s="339"/>
      <c r="N47" s="5"/>
      <c r="O47" s="5"/>
      <c r="P47" s="5"/>
    </row>
    <row r="48" spans="2:30" ht="24.75" customHeight="1" thickBot="1">
      <c r="N48" s="5"/>
      <c r="O48" s="5"/>
      <c r="P48" s="5"/>
    </row>
    <row r="49" spans="2:30" s="14" customFormat="1" ht="24.75" customHeight="1">
      <c r="B49" s="91" t="s">
        <v>281</v>
      </c>
      <c r="C49" s="92"/>
      <c r="D49" s="92"/>
      <c r="E49" s="92"/>
      <c r="F49" s="92"/>
      <c r="G49" s="92"/>
      <c r="H49" s="362"/>
      <c r="I49" s="362"/>
      <c r="J49" s="362"/>
      <c r="K49" s="363"/>
      <c r="N49" s="364"/>
      <c r="O49" s="364"/>
      <c r="Q49" s="5"/>
      <c r="R49" s="5"/>
      <c r="S49" s="5"/>
      <c r="T49" s="5"/>
      <c r="U49" s="5"/>
      <c r="V49" s="5"/>
      <c r="W49" s="5"/>
      <c r="X49" s="5"/>
      <c r="Y49" s="5"/>
      <c r="Z49" s="5"/>
      <c r="AA49" s="5"/>
      <c r="AB49" s="5"/>
      <c r="AC49" s="5"/>
      <c r="AD49" s="5"/>
    </row>
    <row r="50" spans="2:30" s="14" customFormat="1" ht="24.75" customHeight="1">
      <c r="B50" s="1066" t="s">
        <v>197</v>
      </c>
      <c r="C50" s="1067"/>
      <c r="D50" s="1067"/>
      <c r="E50" s="1067"/>
      <c r="F50" s="1067"/>
      <c r="G50" s="1067"/>
      <c r="H50" s="1067"/>
      <c r="I50" s="1067"/>
      <c r="J50" s="8"/>
      <c r="K50" s="103"/>
      <c r="Q50" s="5"/>
      <c r="R50" s="5"/>
      <c r="S50" s="5"/>
      <c r="T50" s="5"/>
      <c r="U50" s="5"/>
      <c r="V50" s="5"/>
      <c r="W50" s="5"/>
      <c r="X50" s="5"/>
      <c r="Y50" s="5"/>
      <c r="Z50" s="5"/>
      <c r="AA50" s="5"/>
      <c r="AB50" s="5"/>
      <c r="AC50" s="5"/>
      <c r="AD50" s="5"/>
    </row>
    <row r="51" spans="2:30">
      <c r="B51" s="102" t="s">
        <v>121</v>
      </c>
      <c r="E51" s="645" t="s">
        <v>496</v>
      </c>
      <c r="K51" s="106"/>
      <c r="Q51" s="11"/>
      <c r="R51" s="11"/>
      <c r="S51" s="11"/>
      <c r="T51" s="11"/>
      <c r="U51" s="11"/>
      <c r="V51" s="11"/>
      <c r="W51" s="11"/>
      <c r="X51" s="11"/>
      <c r="Y51" s="11"/>
      <c r="Z51" s="11"/>
      <c r="AA51" s="11"/>
      <c r="AB51" s="11"/>
      <c r="AC51" s="11"/>
      <c r="AD51" s="11"/>
    </row>
    <row r="52" spans="2:30">
      <c r="B52" s="105" t="s">
        <v>176</v>
      </c>
      <c r="K52" s="106"/>
      <c r="Q52" s="11"/>
      <c r="R52" s="11"/>
      <c r="S52" s="11"/>
      <c r="T52" s="11"/>
      <c r="U52" s="11"/>
      <c r="V52" s="11"/>
      <c r="W52" s="11"/>
      <c r="X52" s="11"/>
      <c r="Y52" s="11"/>
      <c r="Z52" s="11"/>
      <c r="AA52" s="11"/>
      <c r="AB52" s="11"/>
      <c r="AC52" s="11"/>
      <c r="AD52" s="11"/>
    </row>
    <row r="53" spans="2:30" ht="24.75" customHeight="1">
      <c r="B53" s="639" t="s">
        <v>491</v>
      </c>
      <c r="C53" s="89"/>
      <c r="D53" s="110" t="s">
        <v>179</v>
      </c>
      <c r="E53" s="712">
        <v>0</v>
      </c>
      <c r="F53" s="110" t="s">
        <v>180</v>
      </c>
      <c r="G53" s="712">
        <v>0</v>
      </c>
      <c r="H53" s="366"/>
      <c r="I53" s="367" t="s">
        <v>205</v>
      </c>
      <c r="J53" s="240">
        <f>E53+0.6*G53</f>
        <v>0</v>
      </c>
      <c r="K53" s="106"/>
      <c r="L53" s="368"/>
      <c r="M53" s="368"/>
      <c r="Q53" s="14"/>
      <c r="R53" s="14"/>
      <c r="S53" s="14"/>
      <c r="T53" s="14"/>
      <c r="U53" s="14"/>
      <c r="V53" s="14"/>
      <c r="W53" s="14"/>
      <c r="X53" s="14"/>
      <c r="Y53" s="14"/>
      <c r="Z53" s="14"/>
      <c r="AA53" s="14"/>
      <c r="AB53" s="14"/>
      <c r="AC53" s="14"/>
      <c r="AD53" s="14"/>
    </row>
    <row r="54" spans="2:30" ht="24.75" customHeight="1">
      <c r="B54" s="105"/>
      <c r="C54" s="89"/>
      <c r="D54" s="110"/>
      <c r="F54" s="369"/>
      <c r="G54" s="366"/>
      <c r="H54" s="370"/>
      <c r="I54" s="244"/>
      <c r="K54" s="371"/>
      <c r="L54" s="5"/>
      <c r="Q54" s="11"/>
      <c r="R54" s="11"/>
      <c r="S54" s="11"/>
      <c r="T54" s="11"/>
      <c r="U54" s="11"/>
      <c r="V54" s="11"/>
      <c r="W54" s="11"/>
      <c r="X54" s="11"/>
      <c r="Y54" s="11"/>
      <c r="Z54" s="11"/>
      <c r="AA54" s="11"/>
      <c r="AB54" s="11"/>
      <c r="AC54" s="11"/>
      <c r="AD54" s="11"/>
    </row>
    <row r="55" spans="2:30" ht="30" customHeight="1">
      <c r="B55" s="1064" t="s">
        <v>206</v>
      </c>
      <c r="C55" s="961"/>
      <c r="D55" s="961"/>
      <c r="E55" s="961"/>
      <c r="F55" s="961"/>
      <c r="G55" s="961"/>
      <c r="H55" s="961"/>
      <c r="I55" s="372">
        <f>HLOOKUP(K55,B63:R64,2,0)</f>
        <v>7</v>
      </c>
      <c r="J55" s="481" t="s">
        <v>234</v>
      </c>
      <c r="K55" s="247" t="s">
        <v>211</v>
      </c>
      <c r="L55" s="5"/>
      <c r="Q55" s="11"/>
      <c r="R55" s="11"/>
      <c r="S55" s="11"/>
      <c r="T55" s="11"/>
      <c r="U55" s="11"/>
      <c r="V55" s="11"/>
      <c r="W55" s="11"/>
      <c r="X55" s="11"/>
      <c r="Y55" s="11"/>
      <c r="Z55" s="11"/>
      <c r="AA55" s="11"/>
      <c r="AB55" s="11"/>
      <c r="AC55" s="11"/>
      <c r="AD55" s="11"/>
    </row>
    <row r="56" spans="2:30" ht="9.9499999999999993" customHeight="1">
      <c r="B56" s="373"/>
      <c r="C56" s="374"/>
      <c r="D56" s="374"/>
      <c r="E56" s="374"/>
      <c r="F56" s="374"/>
      <c r="G56" s="374"/>
      <c r="H56" s="374"/>
      <c r="I56" s="110"/>
      <c r="J56" s="110"/>
      <c r="K56" s="375"/>
      <c r="L56" s="5"/>
      <c r="Q56" s="11"/>
      <c r="R56" s="11"/>
      <c r="S56" s="11"/>
      <c r="T56" s="11"/>
      <c r="U56" s="11"/>
      <c r="V56" s="11"/>
      <c r="W56" s="11"/>
      <c r="X56" s="11"/>
      <c r="Y56" s="11"/>
      <c r="Z56" s="11"/>
      <c r="AA56" s="11"/>
      <c r="AB56" s="11"/>
      <c r="AC56" s="11"/>
      <c r="AD56" s="11"/>
    </row>
    <row r="57" spans="2:30" ht="30" customHeight="1">
      <c r="B57" s="1064" t="s">
        <v>563</v>
      </c>
      <c r="C57" s="961"/>
      <c r="D57" s="961"/>
      <c r="E57" s="961"/>
      <c r="F57" s="961"/>
      <c r="G57" s="961"/>
      <c r="H57" s="961"/>
      <c r="I57" s="961"/>
      <c r="J57" s="1065"/>
      <c r="K57" s="117" t="s">
        <v>132</v>
      </c>
      <c r="L57" s="5"/>
      <c r="Q57" s="11"/>
      <c r="R57" s="11"/>
      <c r="S57" s="11"/>
      <c r="T57" s="11"/>
      <c r="U57" s="11"/>
      <c r="V57" s="11"/>
      <c r="W57" s="11"/>
      <c r="X57" s="11"/>
      <c r="Y57" s="11"/>
      <c r="Z57" s="11"/>
      <c r="AA57" s="11"/>
      <c r="AB57" s="11"/>
      <c r="AC57" s="11"/>
      <c r="AD57" s="11"/>
    </row>
    <row r="58" spans="2:30" ht="24.75" customHeight="1" thickBot="1">
      <c r="B58" s="376"/>
      <c r="C58" s="377"/>
      <c r="D58" s="377"/>
      <c r="E58" s="377"/>
      <c r="F58" s="377"/>
      <c r="G58" s="377"/>
      <c r="H58" s="378" t="s">
        <v>132</v>
      </c>
      <c r="I58" s="378" t="s">
        <v>135</v>
      </c>
      <c r="J58" s="378">
        <v>0</v>
      </c>
      <c r="K58" s="252">
        <v>35</v>
      </c>
      <c r="L58" s="5"/>
      <c r="Q58" s="11"/>
      <c r="R58" s="11"/>
      <c r="S58" s="11"/>
      <c r="T58" s="11"/>
      <c r="U58" s="11"/>
      <c r="V58" s="11"/>
      <c r="W58" s="11"/>
      <c r="X58" s="11"/>
      <c r="Y58" s="11"/>
      <c r="Z58" s="11"/>
      <c r="AA58" s="11"/>
      <c r="AB58" s="11"/>
      <c r="AC58" s="11"/>
      <c r="AD58" s="11"/>
    </row>
    <row r="59" spans="2:30" ht="30" customHeight="1" thickBot="1">
      <c r="B59" s="122"/>
      <c r="C59" s="204"/>
      <c r="D59" s="123" t="s">
        <v>209</v>
      </c>
      <c r="E59" s="379">
        <f>IF(K57="SI",E60,IF(K57="NO",E61))</f>
        <v>0</v>
      </c>
      <c r="F59" s="125"/>
      <c r="G59" s="204"/>
      <c r="H59" s="204"/>
      <c r="I59" s="204"/>
      <c r="J59" s="204"/>
      <c r="K59" s="205"/>
      <c r="L59" s="5"/>
      <c r="Q59" s="11"/>
      <c r="R59" s="11"/>
      <c r="S59" s="11"/>
      <c r="T59" s="11"/>
      <c r="U59" s="11"/>
      <c r="V59" s="11"/>
      <c r="W59" s="11"/>
      <c r="X59" s="11"/>
      <c r="Y59" s="11"/>
      <c r="Z59" s="11"/>
      <c r="AA59" s="11"/>
      <c r="AB59" s="11"/>
      <c r="AC59" s="11"/>
      <c r="AD59" s="11"/>
    </row>
    <row r="60" spans="2:30" ht="24.75" hidden="1" customHeight="1">
      <c r="B60" s="130"/>
      <c r="C60" s="130"/>
      <c r="D60" s="131" t="s">
        <v>210</v>
      </c>
      <c r="E60" s="131">
        <f>C47*J53*I55/100*(1-K58/100)*I23</f>
        <v>0</v>
      </c>
      <c r="F60" s="133" t="s">
        <v>186</v>
      </c>
      <c r="G60" s="14"/>
      <c r="H60" s="14"/>
      <c r="I60" s="14"/>
      <c r="J60" s="14"/>
      <c r="K60" s="14"/>
      <c r="L60" s="5"/>
    </row>
    <row r="61" spans="2:30" s="262" customFormat="1" ht="24.75" hidden="1" customHeight="1">
      <c r="B61" s="130"/>
      <c r="C61" s="130"/>
      <c r="D61" s="131" t="s">
        <v>210</v>
      </c>
      <c r="E61" s="131">
        <f>C47*J53*I55/100*(1-J58/100)*I23</f>
        <v>0</v>
      </c>
      <c r="F61" s="133" t="s">
        <v>186</v>
      </c>
      <c r="G61" s="14"/>
      <c r="H61" s="14"/>
      <c r="I61" s="14"/>
      <c r="J61" s="14"/>
      <c r="K61" s="14"/>
      <c r="Q61" s="11"/>
      <c r="R61" s="11"/>
      <c r="S61" s="11"/>
      <c r="T61" s="11"/>
      <c r="U61" s="11"/>
      <c r="V61" s="11"/>
      <c r="W61" s="11"/>
      <c r="X61" s="11"/>
      <c r="Y61" s="11"/>
      <c r="Z61" s="11"/>
      <c r="AA61" s="11"/>
      <c r="AB61" s="11"/>
      <c r="AC61" s="11"/>
      <c r="AD61" s="11"/>
    </row>
    <row r="62" spans="2:30" s="381" customFormat="1" ht="24.75" hidden="1" customHeight="1">
      <c r="Q62" s="11"/>
      <c r="R62" s="11"/>
      <c r="S62" s="11"/>
      <c r="T62" s="11"/>
      <c r="U62" s="11"/>
      <c r="V62" s="11"/>
      <c r="W62" s="11"/>
      <c r="X62" s="11"/>
      <c r="Y62" s="11"/>
      <c r="Z62" s="11"/>
      <c r="AA62" s="11"/>
      <c r="AB62" s="11"/>
      <c r="AC62" s="11"/>
      <c r="AD62" s="11"/>
    </row>
    <row r="63" spans="2:30" ht="24.75" hidden="1" customHeight="1">
      <c r="B63" s="383" t="s">
        <v>211</v>
      </c>
      <c r="C63" s="383" t="s">
        <v>212</v>
      </c>
      <c r="D63" s="383" t="s">
        <v>208</v>
      </c>
      <c r="E63" s="383" t="s">
        <v>213</v>
      </c>
      <c r="F63" s="383" t="s">
        <v>214</v>
      </c>
      <c r="G63" s="383" t="s">
        <v>215</v>
      </c>
      <c r="H63" s="383" t="s">
        <v>216</v>
      </c>
      <c r="I63" s="383" t="s">
        <v>217</v>
      </c>
      <c r="J63" s="261" t="s">
        <v>218</v>
      </c>
      <c r="K63" s="262" t="s">
        <v>219</v>
      </c>
      <c r="L63" s="262" t="s">
        <v>220</v>
      </c>
      <c r="M63" s="262" t="s">
        <v>221</v>
      </c>
      <c r="N63" s="262" t="s">
        <v>222</v>
      </c>
      <c r="O63" s="262" t="s">
        <v>223</v>
      </c>
      <c r="P63" s="262" t="s">
        <v>224</v>
      </c>
      <c r="Q63" s="262" t="s">
        <v>447</v>
      </c>
      <c r="R63" s="262" t="s">
        <v>225</v>
      </c>
      <c r="S63" s="11"/>
      <c r="T63" s="11"/>
      <c r="U63" s="11"/>
      <c r="V63" s="11"/>
      <c r="W63" s="11"/>
      <c r="X63" s="11"/>
      <c r="Y63" s="11"/>
      <c r="Z63" s="11"/>
      <c r="AA63" s="11"/>
      <c r="AB63" s="11"/>
      <c r="AC63" s="11"/>
      <c r="AD63" s="11"/>
    </row>
    <row r="64" spans="2:30" ht="24.75" hidden="1" customHeight="1">
      <c r="B64" s="381">
        <v>7</v>
      </c>
      <c r="C64" s="381">
        <v>7</v>
      </c>
      <c r="D64" s="381">
        <v>7</v>
      </c>
      <c r="E64" s="381">
        <v>7</v>
      </c>
      <c r="F64" s="381">
        <v>7</v>
      </c>
      <c r="G64" s="381">
        <v>10</v>
      </c>
      <c r="H64" s="381">
        <v>10</v>
      </c>
      <c r="I64" s="381">
        <v>10</v>
      </c>
      <c r="J64" s="381">
        <v>7</v>
      </c>
      <c r="K64" s="381">
        <v>7</v>
      </c>
      <c r="L64" s="381">
        <v>7</v>
      </c>
      <c r="M64" s="381">
        <v>7</v>
      </c>
      <c r="N64" s="381">
        <v>7</v>
      </c>
      <c r="O64" s="381">
        <v>7</v>
      </c>
      <c r="P64" s="381">
        <v>7</v>
      </c>
      <c r="Q64" s="381">
        <v>7</v>
      </c>
      <c r="R64" s="381">
        <v>7</v>
      </c>
    </row>
    <row r="65" spans="11:30" ht="22.5" customHeight="1">
      <c r="K65" s="611" t="s">
        <v>388</v>
      </c>
      <c r="N65" s="5"/>
      <c r="O65" s="5"/>
      <c r="P65" s="5"/>
    </row>
    <row r="66" spans="11:30">
      <c r="K66" s="611" t="s">
        <v>389</v>
      </c>
      <c r="N66" s="5"/>
      <c r="O66" s="5"/>
      <c r="P66" s="5"/>
    </row>
    <row r="71" spans="11:30">
      <c r="Q71" s="14"/>
      <c r="R71" s="14"/>
      <c r="S71" s="14"/>
      <c r="T71" s="14"/>
      <c r="U71" s="14"/>
      <c r="V71" s="14"/>
      <c r="W71" s="14"/>
      <c r="X71" s="14"/>
      <c r="Y71" s="14"/>
      <c r="Z71" s="14"/>
      <c r="AA71" s="14"/>
      <c r="AB71" s="14"/>
      <c r="AC71" s="14"/>
      <c r="AD71" s="14"/>
    </row>
    <row r="89" spans="17:30">
      <c r="Q89" s="99"/>
      <c r="R89" s="99"/>
      <c r="S89" s="99"/>
      <c r="T89" s="99"/>
      <c r="U89" s="99"/>
      <c r="V89" s="99"/>
      <c r="W89" s="99"/>
      <c r="X89" s="99"/>
      <c r="Y89" s="99"/>
      <c r="Z89" s="99"/>
      <c r="AA89" s="99"/>
      <c r="AB89" s="99"/>
      <c r="AC89" s="99"/>
      <c r="AD89" s="99"/>
    </row>
    <row r="94" spans="17:30">
      <c r="Q94" s="87"/>
      <c r="R94" s="87"/>
      <c r="S94" s="87"/>
      <c r="T94" s="87"/>
      <c r="U94" s="87"/>
      <c r="V94" s="87"/>
      <c r="W94" s="87"/>
      <c r="X94" s="87"/>
      <c r="Y94" s="87"/>
      <c r="Z94" s="87"/>
      <c r="AA94" s="87"/>
      <c r="AB94" s="87"/>
      <c r="AC94" s="87"/>
      <c r="AD94" s="87"/>
    </row>
    <row r="98" spans="17:30">
      <c r="Q98" s="8"/>
      <c r="R98" s="8"/>
      <c r="S98" s="8"/>
      <c r="T98" s="8"/>
      <c r="U98" s="8"/>
      <c r="V98" s="8"/>
      <c r="W98" s="8"/>
      <c r="X98" s="8"/>
      <c r="Y98" s="8"/>
      <c r="Z98" s="8"/>
      <c r="AA98" s="8"/>
      <c r="AB98" s="8"/>
      <c r="AC98" s="8"/>
      <c r="AD98" s="8"/>
    </row>
    <row r="99" spans="17:30">
      <c r="Q99" s="130"/>
      <c r="R99" s="130"/>
      <c r="S99" s="130"/>
      <c r="T99" s="130"/>
      <c r="U99" s="130"/>
      <c r="V99" s="130"/>
      <c r="W99" s="130"/>
      <c r="X99" s="130"/>
      <c r="Y99" s="130"/>
      <c r="Z99" s="130"/>
      <c r="AA99" s="130"/>
      <c r="AB99" s="130"/>
      <c r="AC99" s="130"/>
      <c r="AD99" s="130"/>
    </row>
    <row r="100" spans="17:30">
      <c r="Q100" s="130"/>
      <c r="R100" s="130"/>
      <c r="S100" s="130"/>
      <c r="T100" s="130"/>
      <c r="U100" s="130"/>
      <c r="V100" s="130"/>
      <c r="W100" s="130"/>
      <c r="X100" s="130"/>
      <c r="Y100" s="130"/>
      <c r="Z100" s="130"/>
      <c r="AA100" s="130"/>
      <c r="AB100" s="130"/>
      <c r="AC100" s="130"/>
      <c r="AD100" s="130"/>
    </row>
    <row r="101" spans="17:30">
      <c r="Q101" s="130"/>
      <c r="R101" s="130"/>
      <c r="S101" s="130"/>
      <c r="T101" s="130"/>
      <c r="U101" s="130"/>
      <c r="V101" s="130"/>
      <c r="W101" s="130"/>
      <c r="X101" s="130"/>
      <c r="Y101" s="130"/>
      <c r="Z101" s="130"/>
      <c r="AA101" s="130"/>
      <c r="AB101" s="130"/>
      <c r="AC101" s="130"/>
      <c r="AD101" s="130"/>
    </row>
    <row r="102" spans="17:30">
      <c r="Q102" s="488"/>
      <c r="R102" s="488"/>
      <c r="S102" s="488"/>
      <c r="T102" s="488"/>
      <c r="U102" s="488"/>
      <c r="V102" s="488"/>
      <c r="W102" s="488"/>
      <c r="X102" s="488"/>
      <c r="Y102" s="488"/>
      <c r="Z102" s="488"/>
      <c r="AA102" s="488"/>
      <c r="AB102" s="488"/>
      <c r="AC102" s="488"/>
      <c r="AD102" s="488"/>
    </row>
    <row r="103" spans="17:30">
      <c r="Q103" s="488"/>
      <c r="R103" s="488"/>
      <c r="S103" s="488"/>
      <c r="T103" s="488"/>
      <c r="U103" s="488"/>
      <c r="V103" s="488"/>
      <c r="W103" s="488"/>
      <c r="X103" s="488"/>
      <c r="Y103" s="488"/>
      <c r="Z103" s="488"/>
      <c r="AA103" s="488"/>
      <c r="AB103" s="488"/>
      <c r="AC103" s="488"/>
      <c r="AD103" s="488"/>
    </row>
    <row r="104" spans="17:30">
      <c r="Q104" s="488"/>
      <c r="R104" s="488"/>
      <c r="S104" s="488"/>
      <c r="T104" s="488"/>
      <c r="U104" s="488"/>
      <c r="V104" s="488"/>
      <c r="W104" s="488"/>
      <c r="X104" s="488"/>
      <c r="Y104" s="488"/>
      <c r="Z104" s="488"/>
      <c r="AA104" s="488"/>
      <c r="AB104" s="488"/>
      <c r="AC104" s="488"/>
      <c r="AD104" s="488"/>
    </row>
    <row r="105" spans="17:30">
      <c r="Q105" s="488"/>
      <c r="R105" s="488"/>
      <c r="S105" s="488"/>
      <c r="T105" s="488"/>
      <c r="U105" s="488"/>
      <c r="V105" s="488"/>
      <c r="W105" s="488"/>
      <c r="X105" s="488"/>
      <c r="Y105" s="488"/>
      <c r="Z105" s="488"/>
      <c r="AA105" s="488"/>
      <c r="AB105" s="488"/>
      <c r="AC105" s="488"/>
      <c r="AD105" s="488"/>
    </row>
    <row r="106" spans="17:30">
      <c r="Q106" s="488"/>
      <c r="R106" s="488"/>
      <c r="S106" s="488"/>
      <c r="T106" s="488"/>
      <c r="U106" s="488"/>
      <c r="V106" s="488"/>
      <c r="W106" s="488"/>
      <c r="X106" s="488"/>
      <c r="Y106" s="488"/>
      <c r="Z106" s="488"/>
      <c r="AA106" s="488"/>
      <c r="AB106" s="488"/>
      <c r="AC106" s="488"/>
      <c r="AD106" s="488"/>
    </row>
    <row r="107" spans="17:30">
      <c r="Q107" s="488"/>
      <c r="R107" s="488"/>
      <c r="S107" s="488"/>
      <c r="T107" s="488"/>
      <c r="U107" s="488"/>
      <c r="V107" s="488"/>
      <c r="W107" s="488"/>
      <c r="X107" s="488"/>
      <c r="Y107" s="488"/>
      <c r="Z107" s="488"/>
      <c r="AA107" s="488"/>
      <c r="AB107" s="488"/>
      <c r="AC107" s="488"/>
      <c r="AD107" s="488"/>
    </row>
    <row r="108" spans="17:30">
      <c r="Q108" s="488"/>
      <c r="R108" s="488"/>
      <c r="S108" s="488"/>
      <c r="T108" s="488"/>
      <c r="U108" s="488"/>
      <c r="V108" s="488"/>
      <c r="W108" s="488"/>
      <c r="X108" s="488"/>
      <c r="Y108" s="488"/>
      <c r="Z108" s="488"/>
      <c r="AA108" s="488"/>
      <c r="AB108" s="488"/>
      <c r="AC108" s="488"/>
      <c r="AD108" s="488"/>
    </row>
    <row r="109" spans="17:30">
      <c r="Q109" s="488"/>
      <c r="R109" s="488"/>
      <c r="S109" s="488"/>
      <c r="T109" s="488"/>
      <c r="U109" s="488"/>
      <c r="V109" s="488"/>
      <c r="W109" s="488"/>
      <c r="X109" s="488"/>
      <c r="Y109" s="488"/>
      <c r="Z109" s="488"/>
      <c r="AA109" s="488"/>
      <c r="AB109" s="488"/>
      <c r="AC109" s="488"/>
      <c r="AD109" s="488"/>
    </row>
    <row r="110" spans="17:30">
      <c r="Q110" s="488"/>
      <c r="R110" s="488"/>
      <c r="S110" s="488"/>
      <c r="T110" s="488"/>
      <c r="U110" s="488"/>
      <c r="V110" s="488"/>
      <c r="W110" s="488"/>
      <c r="X110" s="488"/>
      <c r="Y110" s="488"/>
      <c r="Z110" s="488"/>
      <c r="AA110" s="488"/>
      <c r="AB110" s="488"/>
      <c r="AC110" s="488"/>
      <c r="AD110" s="488"/>
    </row>
    <row r="111" spans="17:30">
      <c r="Q111" s="488"/>
      <c r="R111" s="488"/>
      <c r="S111" s="488"/>
      <c r="T111" s="488"/>
      <c r="U111" s="488"/>
      <c r="V111" s="488"/>
      <c r="W111" s="488"/>
      <c r="X111" s="488"/>
      <c r="Y111" s="488"/>
      <c r="Z111" s="488"/>
      <c r="AA111" s="488"/>
      <c r="AB111" s="488"/>
      <c r="AC111" s="488"/>
      <c r="AD111" s="488"/>
    </row>
    <row r="112" spans="17:30">
      <c r="Q112" s="488"/>
      <c r="R112" s="488"/>
      <c r="S112" s="488"/>
      <c r="T112" s="488"/>
      <c r="U112" s="488"/>
      <c r="V112" s="488"/>
      <c r="W112" s="488"/>
      <c r="X112" s="488"/>
      <c r="Y112" s="488"/>
      <c r="Z112" s="488"/>
      <c r="AA112" s="488"/>
      <c r="AB112" s="488"/>
      <c r="AC112" s="488"/>
      <c r="AD112" s="488"/>
    </row>
    <row r="113" spans="17:30">
      <c r="Q113" s="488"/>
      <c r="R113" s="488"/>
      <c r="S113" s="488"/>
      <c r="T113" s="488"/>
      <c r="U113" s="488"/>
      <c r="V113" s="488"/>
      <c r="W113" s="488"/>
      <c r="X113" s="488"/>
      <c r="Y113" s="488"/>
      <c r="Z113" s="488"/>
      <c r="AA113" s="488"/>
      <c r="AB113" s="488"/>
      <c r="AC113" s="488"/>
      <c r="AD113" s="488"/>
    </row>
    <row r="114" spans="17:30">
      <c r="Q114" s="488"/>
      <c r="R114" s="488"/>
      <c r="S114" s="488"/>
      <c r="T114" s="488"/>
      <c r="U114" s="488"/>
      <c r="V114" s="488"/>
      <c r="W114" s="488"/>
      <c r="X114" s="488"/>
      <c r="Y114" s="488"/>
      <c r="Z114" s="488"/>
      <c r="AA114" s="488"/>
      <c r="AB114" s="488"/>
      <c r="AC114" s="488"/>
      <c r="AD114" s="488"/>
    </row>
    <row r="115" spans="17:30">
      <c r="Q115" s="488"/>
      <c r="R115" s="488"/>
      <c r="S115" s="488"/>
      <c r="T115" s="488"/>
      <c r="U115" s="488"/>
      <c r="V115" s="488"/>
      <c r="W115" s="488"/>
      <c r="X115" s="488"/>
      <c r="Y115" s="488"/>
      <c r="Z115" s="488"/>
      <c r="AA115" s="488"/>
      <c r="AB115" s="488"/>
      <c r="AC115" s="488"/>
      <c r="AD115" s="488"/>
    </row>
    <row r="116" spans="17:30">
      <c r="Q116" s="488"/>
      <c r="R116" s="488"/>
      <c r="S116" s="488"/>
      <c r="T116" s="488"/>
      <c r="U116" s="488"/>
      <c r="V116" s="488"/>
      <c r="W116" s="488"/>
      <c r="X116" s="488"/>
      <c r="Y116" s="488"/>
      <c r="Z116" s="488"/>
      <c r="AA116" s="488"/>
      <c r="AB116" s="488"/>
      <c r="AC116" s="488"/>
      <c r="AD116" s="488"/>
    </row>
    <row r="117" spans="17:30">
      <c r="Q117" s="488"/>
      <c r="R117" s="488"/>
      <c r="S117" s="488"/>
      <c r="T117" s="488"/>
      <c r="U117" s="488"/>
      <c r="V117" s="488"/>
      <c r="W117" s="488"/>
      <c r="X117" s="488"/>
      <c r="Y117" s="488"/>
      <c r="Z117" s="488"/>
      <c r="AA117" s="488"/>
      <c r="AB117" s="488"/>
      <c r="AC117" s="488"/>
      <c r="AD117" s="488"/>
    </row>
    <row r="118" spans="17:30">
      <c r="Q118" s="488"/>
      <c r="R118" s="488"/>
      <c r="S118" s="488"/>
      <c r="T118" s="488"/>
      <c r="U118" s="488"/>
      <c r="V118" s="488"/>
      <c r="W118" s="488"/>
      <c r="X118" s="488"/>
      <c r="Y118" s="488"/>
      <c r="Z118" s="488"/>
      <c r="AA118" s="488"/>
      <c r="AB118" s="488"/>
      <c r="AC118" s="488"/>
      <c r="AD118" s="488"/>
    </row>
    <row r="119" spans="17:30">
      <c r="Q119" s="488"/>
      <c r="R119" s="488"/>
      <c r="S119" s="488"/>
      <c r="T119" s="488"/>
      <c r="U119" s="488"/>
      <c r="V119" s="488"/>
      <c r="W119" s="488"/>
      <c r="X119" s="488"/>
      <c r="Y119" s="488"/>
      <c r="Z119" s="488"/>
      <c r="AA119" s="488"/>
      <c r="AB119" s="488"/>
      <c r="AC119" s="488"/>
      <c r="AD119" s="488"/>
    </row>
    <row r="120" spans="17:30">
      <c r="Q120" s="488"/>
      <c r="R120" s="488"/>
      <c r="S120" s="488"/>
      <c r="T120" s="488"/>
      <c r="U120" s="488"/>
      <c r="V120" s="488"/>
      <c r="W120" s="488"/>
      <c r="X120" s="488"/>
      <c r="Y120" s="488"/>
      <c r="Z120" s="488"/>
      <c r="AA120" s="488"/>
      <c r="AB120" s="488"/>
      <c r="AC120" s="488"/>
      <c r="AD120" s="488"/>
    </row>
    <row r="121" spans="17:30">
      <c r="Q121" s="488"/>
      <c r="R121" s="488"/>
      <c r="S121" s="488"/>
      <c r="T121" s="488"/>
      <c r="U121" s="488"/>
      <c r="V121" s="488"/>
      <c r="W121" s="488"/>
      <c r="X121" s="488"/>
      <c r="Y121" s="488"/>
      <c r="Z121" s="488"/>
      <c r="AA121" s="488"/>
      <c r="AB121" s="488"/>
      <c r="AC121" s="488"/>
      <c r="AD121" s="488"/>
    </row>
    <row r="122" spans="17:30">
      <c r="Q122" s="488"/>
      <c r="R122" s="488"/>
      <c r="S122" s="488"/>
      <c r="T122" s="488"/>
      <c r="U122" s="488"/>
      <c r="V122" s="488"/>
      <c r="W122" s="488"/>
      <c r="X122" s="488"/>
      <c r="Y122" s="488"/>
      <c r="Z122" s="488"/>
      <c r="AA122" s="488"/>
      <c r="AB122" s="488"/>
      <c r="AC122" s="488"/>
      <c r="AD122" s="488"/>
    </row>
    <row r="123" spans="17:30">
      <c r="Q123" s="488"/>
      <c r="R123" s="488"/>
      <c r="S123" s="488"/>
      <c r="T123" s="488"/>
      <c r="U123" s="488"/>
      <c r="V123" s="488"/>
      <c r="W123" s="488"/>
      <c r="X123" s="488"/>
      <c r="Y123" s="488"/>
      <c r="Z123" s="488"/>
      <c r="AA123" s="488"/>
      <c r="AB123" s="488"/>
      <c r="AC123" s="488"/>
      <c r="AD123" s="488"/>
    </row>
    <row r="124" spans="17:30">
      <c r="Q124" s="488"/>
      <c r="R124" s="488"/>
      <c r="S124" s="488"/>
      <c r="T124" s="488"/>
      <c r="U124" s="488"/>
      <c r="V124" s="488"/>
      <c r="W124" s="488"/>
      <c r="X124" s="488"/>
      <c r="Y124" s="488"/>
      <c r="Z124" s="488"/>
      <c r="AA124" s="488"/>
      <c r="AB124" s="488"/>
      <c r="AC124" s="488"/>
      <c r="AD124" s="488"/>
    </row>
    <row r="125" spans="17:30">
      <c r="Q125" s="488"/>
      <c r="R125" s="488"/>
      <c r="S125" s="488"/>
      <c r="T125" s="488"/>
      <c r="U125" s="488"/>
      <c r="V125" s="488"/>
      <c r="W125" s="488"/>
      <c r="X125" s="488"/>
      <c r="Y125" s="488"/>
      <c r="Z125" s="488"/>
      <c r="AA125" s="488"/>
      <c r="AB125" s="488"/>
      <c r="AC125" s="488"/>
      <c r="AD125" s="488"/>
    </row>
    <row r="126" spans="17:30">
      <c r="Q126" s="488"/>
      <c r="R126" s="488"/>
      <c r="S126" s="488"/>
      <c r="T126" s="488"/>
      <c r="U126" s="488"/>
      <c r="V126" s="488"/>
      <c r="W126" s="488"/>
      <c r="X126" s="488"/>
      <c r="Y126" s="488"/>
      <c r="Z126" s="488"/>
      <c r="AA126" s="488"/>
      <c r="AB126" s="488"/>
      <c r="AC126" s="488"/>
      <c r="AD126" s="488"/>
    </row>
    <row r="127" spans="17:30">
      <c r="Q127" s="488"/>
      <c r="R127" s="488"/>
      <c r="S127" s="488"/>
      <c r="T127" s="488"/>
      <c r="U127" s="488"/>
      <c r="V127" s="488"/>
      <c r="W127" s="488"/>
      <c r="X127" s="488"/>
      <c r="Y127" s="488"/>
      <c r="Z127" s="488"/>
      <c r="AA127" s="488"/>
      <c r="AB127" s="488"/>
      <c r="AC127" s="488"/>
      <c r="AD127" s="488"/>
    </row>
  </sheetData>
  <sheetProtection algorithmName="SHA-512" hashValue="/47Mbs85Tu/U7G2VgAac5vA/Qxezypa9UDdV+xhY7yCvNPJmbilFRGaW2GKM6NlEm3YqeOs4Gzeq7odzkztpgw==" saltValue="Kel3f3YBUjNIZHOS8bOcyA==" spinCount="100000" sheet="1" objects="1" scenarios="1" selectLockedCells="1"/>
  <mergeCells count="28">
    <mergeCell ref="B32:L33"/>
    <mergeCell ref="B35:C35"/>
    <mergeCell ref="B55:H55"/>
    <mergeCell ref="B57:J57"/>
    <mergeCell ref="E35:F35"/>
    <mergeCell ref="G35:I35"/>
    <mergeCell ref="G36:G38"/>
    <mergeCell ref="B37:C38"/>
    <mergeCell ref="H40:N40"/>
    <mergeCell ref="B50:I50"/>
    <mergeCell ref="E40:F40"/>
    <mergeCell ref="G40:G42"/>
    <mergeCell ref="W34:AB34"/>
    <mergeCell ref="C9:F9"/>
    <mergeCell ref="C29:F29"/>
    <mergeCell ref="B2:B4"/>
    <mergeCell ref="C2:K2"/>
    <mergeCell ref="C3:K3"/>
    <mergeCell ref="C4:K4"/>
    <mergeCell ref="B6:K6"/>
    <mergeCell ref="B12:L13"/>
    <mergeCell ref="B15:C15"/>
    <mergeCell ref="E15:F15"/>
    <mergeCell ref="G15:I15"/>
    <mergeCell ref="G16:G18"/>
    <mergeCell ref="E20:F21"/>
    <mergeCell ref="G20:G21"/>
    <mergeCell ref="H20:L20"/>
  </mergeCells>
  <conditionalFormatting sqref="F22:F23">
    <cfRule type="expression" dxfId="16" priority="11">
      <formula>#REF!&lt;&gt;"Residenziale"</formula>
    </cfRule>
  </conditionalFormatting>
  <conditionalFormatting sqref="C20">
    <cfRule type="expression" dxfId="15" priority="8">
      <formula>$D$53="errore o dati mancanti"</formula>
    </cfRule>
  </conditionalFormatting>
  <conditionalFormatting sqref="F37">
    <cfRule type="expression" dxfId="14" priority="5">
      <formula>#REF!&lt;&gt;"errore o dati mancanti"</formula>
    </cfRule>
    <cfRule type="expression" dxfId="13" priority="6">
      <formula>#REF!="errore o dati mancanti"</formula>
    </cfRule>
  </conditionalFormatting>
  <conditionalFormatting sqref="C43">
    <cfRule type="expression" dxfId="12" priority="7">
      <formula>#REF!="errore o dati mancanti"</formula>
    </cfRule>
  </conditionalFormatting>
  <conditionalFormatting sqref="F43">
    <cfRule type="expression" dxfId="11" priority="1">
      <formula>#REF!&lt;&gt;"errore o dati mancanti"</formula>
    </cfRule>
    <cfRule type="expression" dxfId="10" priority="2">
      <formula>#REF!="errore o dati mancanti"</formula>
    </cfRule>
  </conditionalFormatting>
  <dataValidations count="8">
    <dataValidation type="list" allowBlank="1" showInputMessage="1" showErrorMessage="1" sqref="K57">
      <formula1>$H$58:$I$58</formula1>
    </dataValidation>
    <dataValidation type="list" allowBlank="1" showInputMessage="1" showErrorMessage="1" sqref="F23">
      <formula1>$G$22:$G$26</formula1>
    </dataValidation>
    <dataValidation type="list" allowBlank="1" showInputMessage="1" showErrorMessage="1" sqref="F16">
      <formula1>$H$16:$H$18</formula1>
    </dataValidation>
    <dataValidation type="list" allowBlank="1" showInputMessage="1" showErrorMessage="1" sqref="F22">
      <formula1>$H$21:$L$21</formula1>
    </dataValidation>
    <dataValidation type="list" allowBlank="1" showInputMessage="1" showErrorMessage="1" sqref="F36">
      <formula1>$H$36:$H$38</formula1>
    </dataValidation>
    <dataValidation type="list" allowBlank="1" showInputMessage="1" showErrorMessage="1" sqref="F41">
      <formula1>$H$41:$N$41</formula1>
    </dataValidation>
    <dataValidation type="list" allowBlank="1" showInputMessage="1" showErrorMessage="1" sqref="F42">
      <formula1>$I$41:$N$41</formula1>
    </dataValidation>
    <dataValidation type="list" allowBlank="1" showInputMessage="1" showErrorMessage="1" sqref="K55">
      <formula1>$B$63:$R$63</formula1>
    </dataValidation>
  </dataValidations>
  <hyperlinks>
    <hyperlink ref="C9" r:id="rId1"/>
    <hyperlink ref="C29" r:id="rId2"/>
    <hyperlink ref="Z37" r:id="rId3"/>
    <hyperlink ref="Z36" r:id="rId4" display="https://statistica.regione.emilia-romagna.it/turismo/dati-preliminari"/>
  </hyperlinks>
  <pageMargins left="0.7" right="0.7" top="0.75" bottom="0.75" header="0.3" footer="0.3"/>
  <pageSetup paperSize="8" scale="64" orientation="portrait" horizontalDpi="1200" verticalDpi="1200" r:id="rId5"/>
  <drawing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pageSetUpPr fitToPage="1"/>
  </sheetPr>
  <dimension ref="B1:AD63"/>
  <sheetViews>
    <sheetView showGridLines="0" zoomScaleNormal="100" workbookViewId="0">
      <selection activeCell="C20" sqref="C20"/>
    </sheetView>
  </sheetViews>
  <sheetFormatPr defaultColWidth="9.140625" defaultRowHeight="12.75"/>
  <cols>
    <col min="1" max="1" width="5.7109375" style="5" customWidth="1"/>
    <col min="2" max="2" width="26" style="5" customWidth="1"/>
    <col min="3" max="3" width="13.85546875" style="5" customWidth="1"/>
    <col min="4" max="4" width="7.28515625" style="5" customWidth="1"/>
    <col min="5" max="5" width="25.7109375" style="5" customWidth="1"/>
    <col min="6" max="6" width="15.7109375" style="5" customWidth="1"/>
    <col min="7" max="11" width="12.7109375" style="5" customWidth="1"/>
    <col min="12" max="12" width="12.7109375" style="14" customWidth="1"/>
    <col min="13" max="13" width="12.7109375" style="5" customWidth="1"/>
    <col min="14" max="14" width="12.7109375" style="302" customWidth="1"/>
    <col min="15" max="15" width="5.7109375" style="302" customWidth="1"/>
    <col min="16" max="16" width="3.7109375" style="302" customWidth="1"/>
    <col min="17" max="17" width="10.7109375" style="302" customWidth="1"/>
    <col min="18" max="18" width="5.7109375" style="302" customWidth="1"/>
    <col min="19" max="19" width="25.7109375" style="302" customWidth="1"/>
    <col min="20" max="20" width="15.7109375" style="302" customWidth="1"/>
    <col min="21" max="21" width="12.7109375" style="302" customWidth="1"/>
    <col min="22" max="22" width="15.7109375" style="302" customWidth="1"/>
    <col min="23" max="24" width="12.7109375" style="302" customWidth="1"/>
    <col min="25" max="16384" width="9.140625" style="5"/>
  </cols>
  <sheetData>
    <row r="1" spans="2:30" ht="13.5" thickBot="1"/>
    <row r="2" spans="2:30" ht="35.1" customHeight="1">
      <c r="B2" s="1052" t="s">
        <v>340</v>
      </c>
      <c r="C2" s="1055" t="s">
        <v>384</v>
      </c>
      <c r="D2" s="1056"/>
      <c r="E2" s="1056"/>
      <c r="F2" s="1056"/>
      <c r="G2" s="1056"/>
      <c r="H2" s="1056"/>
      <c r="I2" s="1056"/>
      <c r="J2" s="1056"/>
      <c r="K2" s="1057"/>
      <c r="L2" s="5"/>
      <c r="N2" s="5"/>
      <c r="O2" s="5"/>
      <c r="P2" s="5"/>
      <c r="Q2" s="5"/>
      <c r="R2" s="5"/>
      <c r="S2" s="5"/>
      <c r="T2" s="5"/>
      <c r="U2" s="5"/>
      <c r="V2" s="5"/>
      <c r="W2" s="5"/>
      <c r="X2" s="5"/>
    </row>
    <row r="3" spans="2:30" ht="35.1" customHeight="1">
      <c r="B3" s="1053"/>
      <c r="C3" s="1058" t="s">
        <v>400</v>
      </c>
      <c r="D3" s="1059"/>
      <c r="E3" s="1059"/>
      <c r="F3" s="1059"/>
      <c r="G3" s="1059"/>
      <c r="H3" s="1059"/>
      <c r="I3" s="1059"/>
      <c r="J3" s="1059"/>
      <c r="K3" s="1060"/>
      <c r="L3" s="5"/>
      <c r="N3" s="5"/>
      <c r="O3" s="5"/>
      <c r="P3" s="5"/>
      <c r="Q3" s="5"/>
      <c r="R3" s="5"/>
      <c r="S3" s="5"/>
      <c r="T3" s="5"/>
      <c r="U3" s="5"/>
      <c r="V3" s="5"/>
      <c r="W3" s="5"/>
      <c r="X3" s="5"/>
    </row>
    <row r="4" spans="2:30" ht="35.1" customHeight="1" thickBot="1">
      <c r="B4" s="1054"/>
      <c r="C4" s="1061" t="s">
        <v>505</v>
      </c>
      <c r="D4" s="1062"/>
      <c r="E4" s="1062"/>
      <c r="F4" s="1062"/>
      <c r="G4" s="1062"/>
      <c r="H4" s="1062"/>
      <c r="I4" s="1062"/>
      <c r="J4" s="1062"/>
      <c r="K4" s="1063"/>
      <c r="L4" s="5"/>
      <c r="N4" s="5"/>
      <c r="O4" s="5"/>
      <c r="P4" s="5"/>
      <c r="Q4" s="5"/>
      <c r="R4" s="5"/>
      <c r="S4" s="5"/>
      <c r="T4" s="5"/>
      <c r="U4" s="5"/>
      <c r="V4" s="5"/>
      <c r="W4" s="5"/>
      <c r="X4" s="5"/>
    </row>
    <row r="5" spans="2:30" ht="9.9499999999999993" customHeight="1">
      <c r="B5" s="480"/>
      <c r="C5" s="479"/>
      <c r="D5" s="479"/>
      <c r="E5" s="479"/>
      <c r="F5" s="479"/>
      <c r="G5" s="479"/>
      <c r="H5" s="479"/>
      <c r="I5" s="479"/>
      <c r="J5" s="479"/>
      <c r="K5" s="479"/>
      <c r="L5" s="5"/>
      <c r="N5" s="5"/>
      <c r="O5" s="5"/>
      <c r="P5" s="5"/>
      <c r="Q5" s="5"/>
      <c r="R5" s="5"/>
      <c r="S5" s="5"/>
      <c r="T5" s="5"/>
      <c r="U5" s="5"/>
      <c r="V5" s="5"/>
      <c r="W5" s="5"/>
      <c r="X5" s="5"/>
    </row>
    <row r="6" spans="2:30" ht="24.95" customHeight="1">
      <c r="B6" s="943" t="s">
        <v>29</v>
      </c>
      <c r="C6" s="975"/>
      <c r="D6" s="975"/>
      <c r="E6" s="975"/>
      <c r="F6" s="975"/>
      <c r="G6" s="975"/>
      <c r="H6" s="975"/>
      <c r="I6" s="975"/>
      <c r="J6" s="975"/>
      <c r="K6" s="976"/>
      <c r="L6" s="5"/>
      <c r="N6" s="5"/>
      <c r="O6" s="5"/>
      <c r="P6" s="5"/>
      <c r="Q6" s="5"/>
      <c r="R6" s="5"/>
      <c r="S6" s="5"/>
      <c r="T6" s="5"/>
      <c r="U6" s="5"/>
      <c r="V6" s="5"/>
      <c r="W6" s="5"/>
      <c r="X6" s="5"/>
    </row>
    <row r="7" spans="2:30" ht="24.75" customHeight="1">
      <c r="B7" s="303"/>
      <c r="C7" s="304"/>
      <c r="D7" s="304"/>
      <c r="E7" s="304"/>
      <c r="F7" s="304"/>
      <c r="G7" s="304"/>
      <c r="H7" s="305"/>
      <c r="I7" s="305"/>
      <c r="J7" s="305"/>
      <c r="K7" s="306"/>
    </row>
    <row r="8" spans="2:30" ht="24.75" customHeight="1">
      <c r="B8" s="7" t="s">
        <v>346</v>
      </c>
      <c r="C8" s="8"/>
      <c r="D8" s="8"/>
      <c r="E8" s="8"/>
      <c r="F8" s="8"/>
      <c r="G8" s="8"/>
      <c r="H8" s="660" t="s">
        <v>506</v>
      </c>
      <c r="K8" s="36"/>
      <c r="L8" s="5"/>
      <c r="N8" s="5"/>
      <c r="O8" s="5"/>
      <c r="P8" s="5"/>
      <c r="Q8" s="5"/>
      <c r="R8" s="5"/>
      <c r="S8" s="5"/>
      <c r="T8" s="5"/>
      <c r="U8" s="5"/>
      <c r="V8" s="5"/>
      <c r="W8" s="5"/>
      <c r="X8" s="5"/>
    </row>
    <row r="9" spans="2:30" ht="24.75" customHeight="1">
      <c r="B9" s="50" t="s">
        <v>456</v>
      </c>
      <c r="C9" s="955" t="s">
        <v>97</v>
      </c>
      <c r="D9" s="956"/>
      <c r="E9" s="956"/>
      <c r="F9" s="956"/>
      <c r="G9" s="8"/>
      <c r="H9" s="660" t="s">
        <v>507</v>
      </c>
      <c r="K9" s="36"/>
      <c r="L9" s="5"/>
      <c r="N9" s="5"/>
      <c r="O9" s="5"/>
      <c r="P9" s="5"/>
      <c r="Q9" s="5"/>
      <c r="R9" s="5"/>
      <c r="S9" s="5"/>
      <c r="T9" s="5"/>
      <c r="U9" s="5"/>
      <c r="V9" s="5"/>
      <c r="W9" s="5"/>
      <c r="X9" s="5"/>
    </row>
    <row r="10" spans="2:30" ht="24.75" customHeight="1">
      <c r="B10" s="50"/>
      <c r="C10" s="499" t="s">
        <v>359</v>
      </c>
      <c r="D10" s="497"/>
      <c r="E10" s="497"/>
      <c r="F10" s="8"/>
      <c r="G10" s="8"/>
      <c r="H10" s="8"/>
      <c r="K10" s="36"/>
      <c r="L10" s="5"/>
      <c r="N10" s="5"/>
      <c r="O10" s="5"/>
      <c r="P10" s="5"/>
      <c r="Q10" s="5"/>
      <c r="R10" s="5"/>
      <c r="S10" s="5"/>
      <c r="T10" s="5"/>
      <c r="U10" s="5"/>
      <c r="V10" s="5"/>
      <c r="W10" s="5"/>
      <c r="X10" s="5"/>
    </row>
    <row r="11" spans="2:30" ht="15" customHeight="1">
      <c r="B11" s="50"/>
      <c r="C11" s="307"/>
      <c r="D11" s="308"/>
      <c r="E11" s="308"/>
      <c r="F11" s="8"/>
      <c r="G11" s="8"/>
      <c r="H11" s="8"/>
      <c r="K11" s="36"/>
      <c r="L11" s="5"/>
      <c r="N11" s="5"/>
      <c r="O11" s="5"/>
      <c r="P11" s="5"/>
      <c r="Q11" s="5"/>
      <c r="R11" s="5"/>
      <c r="S11" s="5"/>
      <c r="T11" s="5"/>
      <c r="U11" s="5"/>
      <c r="V11" s="5"/>
      <c r="W11" s="5"/>
      <c r="X11" s="5"/>
    </row>
    <row r="12" spans="2:30" ht="24.75" customHeight="1">
      <c r="B12" s="1030" t="s">
        <v>348</v>
      </c>
      <c r="C12" s="1031"/>
      <c r="D12" s="1031"/>
      <c r="E12" s="1031"/>
      <c r="F12" s="1031"/>
      <c r="G12" s="1031"/>
      <c r="H12" s="1031"/>
      <c r="I12" s="1031"/>
      <c r="J12" s="1031"/>
      <c r="K12" s="1031"/>
      <c r="L12" s="1032"/>
      <c r="M12" s="617"/>
      <c r="N12" s="608"/>
      <c r="O12" s="5"/>
      <c r="P12" s="5"/>
      <c r="Q12" s="703" t="s">
        <v>598</v>
      </c>
      <c r="R12" s="221"/>
      <c r="S12" s="221"/>
      <c r="T12" s="221"/>
      <c r="U12" s="221"/>
      <c r="V12" s="221"/>
      <c r="W12" s="221"/>
      <c r="X12" s="221"/>
      <c r="Y12" s="221"/>
      <c r="Z12" s="221"/>
      <c r="AA12" s="138"/>
      <c r="AB12" s="138"/>
      <c r="AC12" s="138"/>
      <c r="AD12" s="138"/>
    </row>
    <row r="13" spans="2:30" ht="24.75" customHeight="1" thickBot="1">
      <c r="B13" s="1033"/>
      <c r="C13" s="1034"/>
      <c r="D13" s="1034"/>
      <c r="E13" s="1034"/>
      <c r="F13" s="1034"/>
      <c r="G13" s="1034"/>
      <c r="H13" s="1034"/>
      <c r="I13" s="1034"/>
      <c r="J13" s="1034"/>
      <c r="K13" s="1034"/>
      <c r="L13" s="1035"/>
      <c r="M13" s="301"/>
      <c r="N13" s="340"/>
      <c r="O13" s="5"/>
      <c r="P13" s="5"/>
      <c r="Q13" s="51"/>
      <c r="R13" s="221"/>
      <c r="S13" s="221"/>
      <c r="T13" s="221"/>
      <c r="U13" s="221"/>
      <c r="V13" s="221"/>
      <c r="W13" s="221"/>
      <c r="X13" s="221"/>
      <c r="Y13" s="221"/>
      <c r="Z13" s="221"/>
      <c r="AA13" s="138"/>
      <c r="AB13" s="138"/>
      <c r="AC13" s="138"/>
      <c r="AD13" s="138"/>
    </row>
    <row r="14" spans="2:30" ht="24.75" customHeight="1" thickBot="1">
      <c r="B14" s="301"/>
      <c r="L14" s="340"/>
      <c r="M14" s="301"/>
      <c r="N14" s="340"/>
      <c r="O14" s="5"/>
      <c r="P14" s="5"/>
      <c r="Q14" s="707" t="s">
        <v>546</v>
      </c>
      <c r="R14" s="708" t="s">
        <v>1</v>
      </c>
      <c r="S14" s="706" t="s">
        <v>547</v>
      </c>
      <c r="T14" s="705" t="e">
        <f>(S15*S16*S17*1000)/S18</f>
        <v>#DIV/0!</v>
      </c>
      <c r="U14" s="709"/>
      <c r="V14" s="744" t="e">
        <f>T14/0.475</f>
        <v>#DIV/0!</v>
      </c>
      <c r="W14" s="1009"/>
      <c r="X14" s="1010"/>
      <c r="Y14" s="1010"/>
      <c r="Z14" s="1010"/>
      <c r="AA14" s="1010"/>
      <c r="AB14" s="1010"/>
      <c r="AC14" s="138"/>
      <c r="AD14" s="138"/>
    </row>
    <row r="15" spans="2:30" ht="24.75" customHeight="1">
      <c r="B15" s="958" t="s">
        <v>399</v>
      </c>
      <c r="C15" s="1029"/>
      <c r="D15" s="87"/>
      <c r="E15" s="958" t="s">
        <v>99</v>
      </c>
      <c r="F15" s="959"/>
      <c r="G15" s="1036" t="s">
        <v>100</v>
      </c>
      <c r="H15" s="1037"/>
      <c r="I15" s="1038"/>
      <c r="J15" s="341"/>
      <c r="K15" s="342"/>
      <c r="L15" s="315"/>
      <c r="M15" s="301"/>
      <c r="N15" s="340"/>
      <c r="O15" s="5"/>
      <c r="P15" s="5"/>
      <c r="Q15" s="222" t="s">
        <v>430</v>
      </c>
      <c r="R15" s="222" t="s">
        <v>1</v>
      </c>
      <c r="S15" s="704">
        <v>0</v>
      </c>
      <c r="T15" s="716" t="s">
        <v>549</v>
      </c>
      <c r="U15" s="221"/>
      <c r="V15" s="221"/>
      <c r="W15" s="221"/>
      <c r="X15" s="221"/>
      <c r="Y15" s="221"/>
      <c r="Z15" s="221"/>
      <c r="AA15" s="138"/>
      <c r="AB15" s="138"/>
      <c r="AC15" s="138"/>
      <c r="AD15" s="138"/>
    </row>
    <row r="16" spans="2:30" ht="24.75" customHeight="1">
      <c r="B16" s="343"/>
      <c r="C16" s="344"/>
      <c r="D16" s="87"/>
      <c r="E16" s="316" t="s">
        <v>101</v>
      </c>
      <c r="F16" s="225" t="s">
        <v>102</v>
      </c>
      <c r="G16" s="1039" t="s">
        <v>103</v>
      </c>
      <c r="H16" s="345" t="s">
        <v>104</v>
      </c>
      <c r="I16" s="346">
        <v>1</v>
      </c>
      <c r="J16" s="341"/>
      <c r="K16" s="341"/>
      <c r="L16" s="315"/>
      <c r="M16" s="301"/>
      <c r="N16" s="340"/>
      <c r="O16" s="5"/>
      <c r="P16" s="5"/>
      <c r="Q16" s="222" t="s">
        <v>548</v>
      </c>
      <c r="R16" s="222" t="s">
        <v>1</v>
      </c>
      <c r="S16" s="742">
        <v>0.255</v>
      </c>
      <c r="T16" s="717" t="s">
        <v>556</v>
      </c>
      <c r="U16" s="138"/>
      <c r="V16" s="138"/>
      <c r="W16" s="138"/>
      <c r="X16" s="138"/>
      <c r="Y16" s="221"/>
      <c r="Z16" s="713" t="s">
        <v>555</v>
      </c>
      <c r="AA16" s="138"/>
      <c r="AB16" s="138"/>
      <c r="AC16" s="138"/>
      <c r="AD16" s="138"/>
    </row>
    <row r="17" spans="2:30" ht="24.75" customHeight="1">
      <c r="B17" s="1042" t="s">
        <v>191</v>
      </c>
      <c r="C17" s="1043"/>
      <c r="D17" s="87"/>
      <c r="E17" s="529" t="s">
        <v>503</v>
      </c>
      <c r="F17" s="388">
        <f>IF(F16=H16,AVERAGE(C20:C21)*I16,IF(F16=H17,AVERAGE(C20:C21)*I17,IF(F16=H18,AVERAGE(C20:C21)*I18,"errore o dati mancanti")))</f>
        <v>0</v>
      </c>
      <c r="G17" s="1040"/>
      <c r="H17" s="345" t="s">
        <v>102</v>
      </c>
      <c r="I17" s="346">
        <v>1.3</v>
      </c>
      <c r="J17" s="341"/>
      <c r="K17" s="341"/>
      <c r="L17" s="315"/>
      <c r="M17" s="301"/>
      <c r="N17" s="340"/>
      <c r="O17" s="5"/>
      <c r="P17" s="5"/>
      <c r="Q17" s="222" t="s">
        <v>552</v>
      </c>
      <c r="R17" s="222" t="s">
        <v>1</v>
      </c>
      <c r="S17" s="743">
        <v>95.21</v>
      </c>
      <c r="T17" s="716" t="s">
        <v>594</v>
      </c>
      <c r="U17" s="221"/>
      <c r="V17" s="221"/>
      <c r="W17" s="221"/>
      <c r="X17" s="221"/>
      <c r="Y17" s="148"/>
      <c r="Z17" s="714" t="s">
        <v>554</v>
      </c>
      <c r="AA17" s="138"/>
      <c r="AB17" s="138"/>
      <c r="AC17" s="138"/>
      <c r="AD17" s="138"/>
    </row>
    <row r="18" spans="2:30" ht="24.75" customHeight="1">
      <c r="B18" s="1044"/>
      <c r="C18" s="1045"/>
      <c r="D18" s="347"/>
      <c r="E18" s="530" t="s">
        <v>504</v>
      </c>
      <c r="F18" s="348"/>
      <c r="G18" s="1041"/>
      <c r="H18" s="349" t="s">
        <v>107</v>
      </c>
      <c r="I18" s="346">
        <v>1.9</v>
      </c>
      <c r="J18" s="341"/>
      <c r="K18" s="341"/>
      <c r="L18" s="315"/>
      <c r="M18" s="301"/>
      <c r="N18" s="340"/>
      <c r="O18" s="5"/>
      <c r="P18" s="5"/>
      <c r="Q18" s="222" t="s">
        <v>553</v>
      </c>
      <c r="R18" s="222" t="s">
        <v>1</v>
      </c>
      <c r="S18" s="712">
        <v>0</v>
      </c>
      <c r="T18" s="716" t="s">
        <v>550</v>
      </c>
      <c r="U18" s="221"/>
      <c r="V18" s="221"/>
      <c r="W18" s="221"/>
      <c r="X18" s="221"/>
      <c r="Y18" s="221"/>
      <c r="Z18" s="221"/>
      <c r="AA18" s="138"/>
      <c r="AB18" s="138"/>
      <c r="AC18" s="138"/>
      <c r="AD18" s="138"/>
    </row>
    <row r="19" spans="2:30" ht="24.75" customHeight="1">
      <c r="B19" s="314"/>
      <c r="C19" s="310"/>
      <c r="D19" s="87"/>
      <c r="E19" s="350"/>
      <c r="F19" s="350"/>
      <c r="G19" s="341"/>
      <c r="H19" s="351"/>
      <c r="I19" s="341"/>
      <c r="J19" s="341"/>
      <c r="K19" s="341"/>
      <c r="L19" s="315"/>
      <c r="M19" s="618"/>
      <c r="N19" s="358"/>
      <c r="O19" s="5"/>
      <c r="P19" s="5"/>
      <c r="Q19" s="221"/>
      <c r="R19" s="221"/>
      <c r="S19" s="710" t="s">
        <v>551</v>
      </c>
      <c r="T19" s="711" t="s">
        <v>596</v>
      </c>
      <c r="U19" s="221"/>
      <c r="V19" s="221"/>
      <c r="W19" s="221"/>
      <c r="X19" s="221"/>
      <c r="Y19" s="221"/>
      <c r="Z19" s="221"/>
      <c r="AA19" s="138"/>
      <c r="AB19" s="138"/>
      <c r="AC19" s="138"/>
      <c r="AD19" s="138"/>
    </row>
    <row r="20" spans="2:30" ht="24.75" customHeight="1">
      <c r="B20" s="319" t="s">
        <v>193</v>
      </c>
      <c r="C20" s="62">
        <v>0</v>
      </c>
      <c r="D20" s="87"/>
      <c r="E20" s="958" t="s">
        <v>194</v>
      </c>
      <c r="F20" s="959"/>
      <c r="G20" s="1039" t="s">
        <v>195</v>
      </c>
      <c r="H20" s="963" t="s">
        <v>196</v>
      </c>
      <c r="I20" s="964"/>
      <c r="J20" s="964"/>
      <c r="K20" s="964"/>
      <c r="L20" s="964"/>
      <c r="M20" s="1011"/>
      <c r="N20" s="1012"/>
      <c r="O20" s="5"/>
      <c r="P20" s="5"/>
      <c r="Q20" s="221"/>
      <c r="R20" s="221"/>
      <c r="S20" s="221"/>
      <c r="T20" s="711" t="s">
        <v>597</v>
      </c>
      <c r="U20" s="221"/>
      <c r="V20" s="221"/>
      <c r="W20" s="221"/>
      <c r="X20" s="221"/>
      <c r="Y20" s="221"/>
      <c r="Z20" s="221"/>
      <c r="AA20" s="138"/>
      <c r="AB20" s="138"/>
      <c r="AC20" s="138"/>
      <c r="AD20" s="138"/>
    </row>
    <row r="21" spans="2:30" ht="24.75" customHeight="1">
      <c r="B21" s="319" t="s">
        <v>198</v>
      </c>
      <c r="C21" s="62">
        <v>0</v>
      </c>
      <c r="D21" s="87"/>
      <c r="E21" s="329" t="s">
        <v>199</v>
      </c>
      <c r="F21" s="237" t="s">
        <v>450</v>
      </c>
      <c r="G21" s="1040"/>
      <c r="H21" s="352" t="s">
        <v>201</v>
      </c>
      <c r="I21" s="352" t="s">
        <v>200</v>
      </c>
      <c r="J21" s="352" t="s">
        <v>202</v>
      </c>
      <c r="K21" s="352" t="s">
        <v>203</v>
      </c>
      <c r="L21" s="352" t="s">
        <v>450</v>
      </c>
      <c r="M21" s="352" t="s">
        <v>451</v>
      </c>
      <c r="N21" s="352" t="s">
        <v>452</v>
      </c>
      <c r="O21" s="5"/>
      <c r="P21" s="5"/>
      <c r="Q21" s="5"/>
      <c r="R21" s="5"/>
      <c r="S21" s="5"/>
      <c r="T21" s="5"/>
      <c r="U21" s="5"/>
      <c r="V21" s="5"/>
      <c r="W21" s="5"/>
      <c r="X21" s="5"/>
    </row>
    <row r="22" spans="2:30" ht="24.75" customHeight="1">
      <c r="B22" s="525"/>
      <c r="C22" s="627" t="s">
        <v>390</v>
      </c>
      <c r="D22" s="87"/>
      <c r="E22" s="353" t="s">
        <v>455</v>
      </c>
      <c r="F22" s="237" t="s">
        <v>450</v>
      </c>
      <c r="G22" s="1046"/>
      <c r="H22" s="346">
        <v>1</v>
      </c>
      <c r="I22" s="346">
        <v>0.81</v>
      </c>
      <c r="J22" s="346">
        <v>1.52</v>
      </c>
      <c r="K22" s="346">
        <v>0.85</v>
      </c>
      <c r="L22" s="346">
        <v>0.33</v>
      </c>
      <c r="M22" s="346">
        <v>0.53</v>
      </c>
      <c r="N22" s="346">
        <v>0.37</v>
      </c>
      <c r="O22" s="5"/>
      <c r="P22" s="5"/>
      <c r="Q22" s="5"/>
      <c r="R22" s="5"/>
      <c r="S22" s="5"/>
      <c r="T22" s="5"/>
      <c r="U22" s="5"/>
      <c r="V22" s="5"/>
      <c r="W22" s="5"/>
      <c r="X22" s="5"/>
    </row>
    <row r="23" spans="2:30" ht="24.75" customHeight="1">
      <c r="B23" s="325" t="s">
        <v>272</v>
      </c>
      <c r="C23" s="354">
        <f>F23</f>
        <v>0</v>
      </c>
      <c r="D23" s="355"/>
      <c r="E23" s="626" t="s">
        <v>471</v>
      </c>
      <c r="F23" s="389">
        <f>IF(AND(F21=I21,F22=I21),F17*H22,IF(AND(F21=J21,F22=J21),F17*H22,IF(AND(F21=K21,F22=K21),F17*H22,IF(AND(F21=L21,F22=L21),F17*H22,IF(AND(F21=M21,F22=M21),F17*H22,IF(AND(F21=N21,F22=N21),F17*H22,IF(AND(F21=H21,F22=I21),F17*I22,IF(AND(F21=H21,F22=J21),F17*J22,IF(AND(F21=H21,F22=K21),F17*K22,IF(AND(F21=H21,F22=L21),F17*L22,IF(AND(F21=H21,F22=M21),F17*M22,IF(AND(F21=H21,F22=N21),F17*N22,"errore/dati mancanti"))))))))))))</f>
        <v>0</v>
      </c>
      <c r="G23" s="357"/>
      <c r="H23" s="357"/>
      <c r="I23" s="357"/>
      <c r="J23" s="357"/>
      <c r="K23" s="357"/>
      <c r="L23" s="609"/>
      <c r="M23" s="609"/>
      <c r="N23" s="619"/>
      <c r="O23" s="5"/>
      <c r="P23" s="5"/>
      <c r="Q23" s="5"/>
      <c r="R23" s="5"/>
      <c r="S23" s="5"/>
      <c r="T23" s="5"/>
      <c r="U23" s="5"/>
      <c r="V23" s="5"/>
      <c r="W23" s="5"/>
      <c r="X23" s="5"/>
    </row>
    <row r="24" spans="2:30" ht="24.75" customHeight="1">
      <c r="B24" s="311"/>
      <c r="C24" s="311"/>
      <c r="D24" s="311"/>
      <c r="E24" s="337"/>
      <c r="F24" s="323"/>
      <c r="G24" s="338"/>
      <c r="H24" s="339"/>
      <c r="I24" s="339"/>
      <c r="J24" s="339"/>
      <c r="K24" s="339"/>
      <c r="L24" s="339"/>
      <c r="N24" s="5"/>
      <c r="O24" s="5"/>
      <c r="P24" s="5"/>
      <c r="Q24" s="5"/>
      <c r="R24" s="5"/>
      <c r="S24" s="715"/>
      <c r="T24" s="5"/>
      <c r="U24" s="5"/>
      <c r="V24" s="5"/>
      <c r="W24" s="5"/>
      <c r="X24" s="5"/>
    </row>
    <row r="25" spans="2:30" ht="24.75" customHeight="1">
      <c r="B25" s="7" t="s">
        <v>345</v>
      </c>
      <c r="C25" s="8"/>
      <c r="D25" s="8"/>
      <c r="E25" s="8"/>
      <c r="F25" s="8"/>
      <c r="G25" s="8"/>
      <c r="H25" s="8"/>
      <c r="K25" s="36"/>
      <c r="L25" s="5"/>
      <c r="N25" s="5"/>
      <c r="O25" s="5"/>
      <c r="P25" s="5"/>
      <c r="Q25" s="5"/>
      <c r="R25" s="5"/>
      <c r="S25" s="715"/>
      <c r="T25" s="5"/>
      <c r="U25" s="5"/>
      <c r="V25" s="5"/>
      <c r="W25" s="5"/>
      <c r="X25" s="5"/>
    </row>
    <row r="26" spans="2:30" ht="24.75" customHeight="1">
      <c r="B26" s="50" t="s">
        <v>96</v>
      </c>
      <c r="C26" s="955" t="s">
        <v>97</v>
      </c>
      <c r="D26" s="956"/>
      <c r="E26" s="956"/>
      <c r="F26" s="956"/>
      <c r="G26" s="8"/>
      <c r="H26" s="8"/>
      <c r="K26" s="36"/>
      <c r="L26" s="5"/>
      <c r="N26" s="5"/>
      <c r="O26" s="5"/>
      <c r="P26" s="5"/>
      <c r="Q26" s="5"/>
      <c r="R26" s="5"/>
      <c r="S26" s="715"/>
      <c r="T26" s="5"/>
      <c r="U26" s="5"/>
      <c r="V26" s="5"/>
      <c r="W26" s="5"/>
      <c r="X26" s="5"/>
    </row>
    <row r="27" spans="2:30" ht="24.75" customHeight="1">
      <c r="B27" s="50"/>
      <c r="C27" s="499" t="s">
        <v>359</v>
      </c>
      <c r="D27" s="500"/>
      <c r="E27" s="500"/>
      <c r="F27" s="8"/>
      <c r="G27" s="8"/>
      <c r="H27" s="8"/>
      <c r="K27" s="36"/>
      <c r="L27" s="5"/>
      <c r="N27" s="5"/>
      <c r="O27" s="5"/>
      <c r="P27" s="5"/>
      <c r="Q27" s="5"/>
      <c r="R27" s="5"/>
      <c r="S27" s="715"/>
      <c r="T27" s="5"/>
      <c r="U27" s="5"/>
      <c r="V27" s="5"/>
      <c r="W27" s="5"/>
      <c r="X27" s="5"/>
    </row>
    <row r="28" spans="2:30" ht="15" customHeight="1">
      <c r="B28" s="50"/>
      <c r="C28" s="307"/>
      <c r="D28" s="308"/>
      <c r="E28" s="308"/>
      <c r="F28" s="8"/>
      <c r="G28" s="8"/>
      <c r="H28" s="8"/>
      <c r="K28" s="36"/>
      <c r="L28" s="5"/>
      <c r="N28" s="5"/>
      <c r="O28" s="5"/>
      <c r="P28" s="5"/>
      <c r="Q28" s="5"/>
      <c r="R28" s="5"/>
      <c r="S28" s="715"/>
      <c r="T28" s="5"/>
      <c r="U28" s="5"/>
      <c r="V28" s="5"/>
      <c r="W28" s="5"/>
      <c r="X28" s="5"/>
    </row>
    <row r="29" spans="2:30" ht="24.75" customHeight="1">
      <c r="B29" s="1030" t="s">
        <v>349</v>
      </c>
      <c r="C29" s="1031"/>
      <c r="D29" s="1031"/>
      <c r="E29" s="1031"/>
      <c r="F29" s="1031"/>
      <c r="G29" s="1031"/>
      <c r="H29" s="1031"/>
      <c r="I29" s="1031"/>
      <c r="J29" s="1031"/>
      <c r="K29" s="1031"/>
      <c r="L29" s="1032"/>
      <c r="M29" s="617"/>
      <c r="N29" s="608"/>
      <c r="O29" s="5"/>
      <c r="P29" s="5"/>
      <c r="Q29" s="703" t="s">
        <v>599</v>
      </c>
      <c r="R29" s="221"/>
      <c r="S29" s="221"/>
      <c r="T29" s="221"/>
      <c r="U29" s="221"/>
      <c r="V29" s="221"/>
      <c r="W29" s="221"/>
      <c r="X29" s="221"/>
      <c r="Y29" s="221"/>
      <c r="Z29" s="221"/>
      <c r="AA29" s="138"/>
      <c r="AB29" s="138"/>
      <c r="AC29" s="138"/>
      <c r="AD29" s="138"/>
    </row>
    <row r="30" spans="2:30" ht="24.75" customHeight="1" thickBot="1">
      <c r="B30" s="1033"/>
      <c r="C30" s="1034"/>
      <c r="D30" s="1034"/>
      <c r="E30" s="1034"/>
      <c r="F30" s="1034"/>
      <c r="G30" s="1034"/>
      <c r="H30" s="1034"/>
      <c r="I30" s="1034"/>
      <c r="J30" s="1034"/>
      <c r="K30" s="1034"/>
      <c r="L30" s="1035"/>
      <c r="M30" s="301"/>
      <c r="N30" s="340"/>
      <c r="O30" s="5"/>
      <c r="P30" s="5"/>
      <c r="Q30" s="51"/>
      <c r="R30" s="221"/>
      <c r="S30" s="221"/>
      <c r="T30" s="221"/>
      <c r="U30" s="221"/>
      <c r="V30" s="221"/>
      <c r="W30" s="221"/>
      <c r="X30" s="221"/>
      <c r="Y30" s="221"/>
      <c r="Z30" s="221"/>
      <c r="AA30" s="138"/>
      <c r="AB30" s="138"/>
      <c r="AC30" s="138"/>
      <c r="AD30" s="138"/>
    </row>
    <row r="31" spans="2:30" ht="24.75" customHeight="1" thickBot="1">
      <c r="B31" s="301"/>
      <c r="L31" s="340"/>
      <c r="M31" s="301"/>
      <c r="N31" s="340"/>
      <c r="O31" s="5"/>
      <c r="P31" s="5"/>
      <c r="Q31" s="707" t="s">
        <v>546</v>
      </c>
      <c r="R31" s="708" t="s">
        <v>1</v>
      </c>
      <c r="S31" s="706" t="s">
        <v>547</v>
      </c>
      <c r="T31" s="705" t="e">
        <f>(S32*S33*S34*1000)/S35</f>
        <v>#DIV/0!</v>
      </c>
      <c r="U31" s="709"/>
      <c r="V31" s="744" t="e">
        <f>T31/0.475</f>
        <v>#DIV/0!</v>
      </c>
      <c r="W31" s="1009"/>
      <c r="X31" s="1010"/>
      <c r="Y31" s="1010"/>
      <c r="Z31" s="1010"/>
      <c r="AA31" s="1010"/>
      <c r="AB31" s="1010"/>
      <c r="AC31" s="138"/>
      <c r="AD31" s="138"/>
    </row>
    <row r="32" spans="2:30" ht="24.75" customHeight="1">
      <c r="B32" s="958" t="s">
        <v>399</v>
      </c>
      <c r="C32" s="1029"/>
      <c r="D32" s="87"/>
      <c r="E32" s="958" t="s">
        <v>99</v>
      </c>
      <c r="F32" s="959"/>
      <c r="G32" s="1036" t="s">
        <v>100</v>
      </c>
      <c r="H32" s="1037"/>
      <c r="I32" s="1038"/>
      <c r="J32" s="341"/>
      <c r="K32" s="342"/>
      <c r="L32" s="315"/>
      <c r="M32" s="301"/>
      <c r="N32" s="340"/>
      <c r="O32" s="5"/>
      <c r="P32" s="5"/>
      <c r="Q32" s="222" t="s">
        <v>430</v>
      </c>
      <c r="R32" s="222" t="s">
        <v>1</v>
      </c>
      <c r="S32" s="704">
        <v>0</v>
      </c>
      <c r="T32" s="716" t="s">
        <v>549</v>
      </c>
      <c r="U32" s="221"/>
      <c r="V32" s="221"/>
      <c r="W32" s="221"/>
      <c r="X32" s="221"/>
      <c r="Y32" s="221"/>
      <c r="Z32" s="221"/>
      <c r="AA32" s="138"/>
      <c r="AB32" s="138"/>
      <c r="AC32" s="138"/>
      <c r="AD32" s="138"/>
    </row>
    <row r="33" spans="2:30" ht="24.75" customHeight="1">
      <c r="B33" s="605"/>
      <c r="C33" s="344"/>
      <c r="D33" s="87"/>
      <c r="E33" s="316" t="s">
        <v>101</v>
      </c>
      <c r="F33" s="225" t="s">
        <v>102</v>
      </c>
      <c r="G33" s="1039" t="s">
        <v>103</v>
      </c>
      <c r="H33" s="345" t="s">
        <v>104</v>
      </c>
      <c r="I33" s="346">
        <v>1</v>
      </c>
      <c r="J33" s="341"/>
      <c r="K33" s="341"/>
      <c r="L33" s="315"/>
      <c r="M33" s="301"/>
      <c r="N33" s="340"/>
      <c r="O33" s="5"/>
      <c r="P33" s="5"/>
      <c r="Q33" s="222" t="s">
        <v>548</v>
      </c>
      <c r="R33" s="222" t="s">
        <v>1</v>
      </c>
      <c r="S33" s="742">
        <v>0.255</v>
      </c>
      <c r="T33" s="717" t="s">
        <v>556</v>
      </c>
      <c r="U33" s="138"/>
      <c r="V33" s="138"/>
      <c r="W33" s="138"/>
      <c r="X33" s="138"/>
      <c r="Y33" s="221"/>
      <c r="Z33" s="713" t="s">
        <v>555</v>
      </c>
      <c r="AA33" s="138"/>
      <c r="AB33" s="138"/>
      <c r="AC33" s="138"/>
      <c r="AD33" s="138"/>
    </row>
    <row r="34" spans="2:30" ht="24.75" customHeight="1">
      <c r="B34" s="1042" t="s">
        <v>191</v>
      </c>
      <c r="C34" s="1043"/>
      <c r="D34" s="87"/>
      <c r="E34" s="529" t="s">
        <v>503</v>
      </c>
      <c r="F34" s="388">
        <f>IF(F33=H33,AVERAGE(C37:C38)*I33,IF(F33=H34,AVERAGE(C37:C38)*I34,IF(F33=H35,AVERAGE(C37:C38)*I35,"errore o dati mancanti")))</f>
        <v>0</v>
      </c>
      <c r="G34" s="1040"/>
      <c r="H34" s="345" t="s">
        <v>102</v>
      </c>
      <c r="I34" s="346">
        <v>1.3</v>
      </c>
      <c r="J34" s="341"/>
      <c r="K34" s="341"/>
      <c r="L34" s="315"/>
      <c r="M34" s="301"/>
      <c r="N34" s="340"/>
      <c r="O34" s="5"/>
      <c r="P34" s="5"/>
      <c r="Q34" s="222" t="s">
        <v>552</v>
      </c>
      <c r="R34" s="222" t="s">
        <v>1</v>
      </c>
      <c r="S34" s="743">
        <v>95.21</v>
      </c>
      <c r="T34" s="716" t="s">
        <v>594</v>
      </c>
      <c r="U34" s="221"/>
      <c r="V34" s="221"/>
      <c r="W34" s="221"/>
      <c r="X34" s="221"/>
      <c r="Y34" s="148"/>
      <c r="Z34" s="714" t="s">
        <v>554</v>
      </c>
      <c r="AA34" s="138"/>
      <c r="AB34" s="138"/>
      <c r="AC34" s="138"/>
      <c r="AD34" s="138"/>
    </row>
    <row r="35" spans="2:30" ht="24.75" customHeight="1">
      <c r="B35" s="1044"/>
      <c r="C35" s="1045"/>
      <c r="D35" s="347"/>
      <c r="E35" s="530" t="s">
        <v>504</v>
      </c>
      <c r="F35" s="348"/>
      <c r="G35" s="1041"/>
      <c r="H35" s="349" t="s">
        <v>107</v>
      </c>
      <c r="I35" s="346">
        <v>1.9</v>
      </c>
      <c r="J35" s="341"/>
      <c r="K35" s="341"/>
      <c r="L35" s="315"/>
      <c r="M35" s="301"/>
      <c r="N35" s="340"/>
      <c r="O35" s="5"/>
      <c r="P35" s="5"/>
      <c r="Q35" s="222" t="s">
        <v>553</v>
      </c>
      <c r="R35" s="222" t="s">
        <v>1</v>
      </c>
      <c r="S35" s="712">
        <v>0</v>
      </c>
      <c r="T35" s="716" t="s">
        <v>550</v>
      </c>
      <c r="U35" s="221"/>
      <c r="V35" s="221"/>
      <c r="W35" s="221"/>
      <c r="X35" s="221"/>
      <c r="Y35" s="221"/>
      <c r="Z35" s="221"/>
      <c r="AA35" s="138"/>
      <c r="AB35" s="138"/>
      <c r="AC35" s="138"/>
      <c r="AD35" s="138"/>
    </row>
    <row r="36" spans="2:30" ht="24.75" customHeight="1">
      <c r="B36" s="314"/>
      <c r="C36" s="310"/>
      <c r="D36" s="87"/>
      <c r="E36" s="350"/>
      <c r="F36" s="350"/>
      <c r="G36" s="341"/>
      <c r="H36" s="351"/>
      <c r="I36" s="341"/>
      <c r="J36" s="341"/>
      <c r="K36" s="341"/>
      <c r="L36" s="315"/>
      <c r="M36" s="618"/>
      <c r="N36" s="358"/>
      <c r="O36" s="5"/>
      <c r="P36" s="5"/>
      <c r="Q36" s="221"/>
      <c r="R36" s="221"/>
      <c r="S36" s="710" t="s">
        <v>551</v>
      </c>
      <c r="T36" s="711" t="s">
        <v>596</v>
      </c>
      <c r="U36" s="221"/>
      <c r="V36" s="221"/>
      <c r="W36" s="221"/>
      <c r="X36" s="221"/>
      <c r="Y36" s="221"/>
      <c r="Z36" s="221"/>
      <c r="AA36" s="138"/>
      <c r="AB36" s="138"/>
      <c r="AC36" s="138"/>
      <c r="AD36" s="138"/>
    </row>
    <row r="37" spans="2:30" ht="24.75" customHeight="1">
      <c r="B37" s="319" t="s">
        <v>193</v>
      </c>
      <c r="C37" s="62">
        <v>0</v>
      </c>
      <c r="D37" s="87"/>
      <c r="E37" s="958" t="s">
        <v>194</v>
      </c>
      <c r="F37" s="959"/>
      <c r="G37" s="1039" t="s">
        <v>195</v>
      </c>
      <c r="H37" s="963" t="s">
        <v>196</v>
      </c>
      <c r="I37" s="964"/>
      <c r="J37" s="964"/>
      <c r="K37" s="964"/>
      <c r="L37" s="964"/>
      <c r="M37" s="1011"/>
      <c r="N37" s="1012"/>
      <c r="O37" s="5"/>
      <c r="P37" s="5"/>
      <c r="Q37" s="221"/>
      <c r="R37" s="221"/>
      <c r="S37" s="221"/>
      <c r="T37" s="711" t="s">
        <v>597</v>
      </c>
      <c r="U37" s="221"/>
      <c r="V37" s="221"/>
      <c r="W37" s="221"/>
      <c r="X37" s="221"/>
      <c r="Y37" s="221"/>
      <c r="Z37" s="221"/>
      <c r="AA37" s="138"/>
      <c r="AB37" s="138"/>
      <c r="AC37" s="138"/>
      <c r="AD37" s="138"/>
    </row>
    <row r="38" spans="2:30" ht="24.75" customHeight="1">
      <c r="B38" s="319" t="s">
        <v>198</v>
      </c>
      <c r="C38" s="62">
        <v>0</v>
      </c>
      <c r="D38" s="87"/>
      <c r="E38" s="329" t="s">
        <v>199</v>
      </c>
      <c r="F38" s="237" t="s">
        <v>200</v>
      </c>
      <c r="G38" s="1040"/>
      <c r="H38" s="352" t="s">
        <v>201</v>
      </c>
      <c r="I38" s="352" t="s">
        <v>200</v>
      </c>
      <c r="J38" s="352" t="s">
        <v>202</v>
      </c>
      <c r="K38" s="352" t="s">
        <v>203</v>
      </c>
      <c r="L38" s="352" t="s">
        <v>450</v>
      </c>
      <c r="M38" s="352" t="s">
        <v>451</v>
      </c>
      <c r="N38" s="352" t="s">
        <v>452</v>
      </c>
      <c r="O38" s="5"/>
      <c r="P38" s="5"/>
      <c r="Q38" s="5"/>
      <c r="R38" s="5"/>
      <c r="S38" s="715"/>
      <c r="T38" s="5"/>
      <c r="U38" s="5"/>
      <c r="V38" s="5"/>
      <c r="W38" s="5"/>
      <c r="X38" s="5"/>
    </row>
    <row r="39" spans="2:30" ht="24.75" customHeight="1">
      <c r="B39" s="525"/>
      <c r="C39" s="627" t="s">
        <v>390</v>
      </c>
      <c r="D39" s="87"/>
      <c r="E39" s="353" t="s">
        <v>204</v>
      </c>
      <c r="F39" s="237" t="s">
        <v>200</v>
      </c>
      <c r="G39" s="1046"/>
      <c r="H39" s="346">
        <v>1</v>
      </c>
      <c r="I39" s="346">
        <v>0.81</v>
      </c>
      <c r="J39" s="346">
        <v>1.52</v>
      </c>
      <c r="K39" s="346">
        <v>0.85</v>
      </c>
      <c r="L39" s="346">
        <v>0.33</v>
      </c>
      <c r="M39" s="346">
        <v>0.53</v>
      </c>
      <c r="N39" s="346">
        <v>0.37</v>
      </c>
      <c r="O39" s="5"/>
      <c r="P39" s="5"/>
      <c r="Q39" s="5"/>
      <c r="R39" s="5"/>
      <c r="S39" s="715"/>
      <c r="T39" s="5"/>
      <c r="U39" s="5"/>
      <c r="V39" s="5"/>
      <c r="W39" s="5"/>
      <c r="X39" s="5"/>
    </row>
    <row r="40" spans="2:30" ht="24.75" customHeight="1">
      <c r="B40" s="325" t="s">
        <v>273</v>
      </c>
      <c r="C40" s="354">
        <f>F40</f>
        <v>0</v>
      </c>
      <c r="D40" s="355"/>
      <c r="E40" s="356"/>
      <c r="F40" s="389">
        <f>IF(AND(F38=I38,F39=I38),F34*H39,IF(AND(F38=J38,F39=J38),F34*H39,IF(AND(F38=K38,F39=K38),F34*H39,IF(AND(F38=L38,F39=L38),F34*H39,IF(AND(F38=M38,F39=M38),F34*H39,IF(AND(F38=N38,F39=N38),F34*H39,IF(AND(F38=H38,F39=I38),F34*I39,IF(AND(F38=H38,F39=J38),F34*J39,IF(AND(F38=H38,F39=K38),F34*K39,IF(AND(F38=H38,F39=L38),F34*L39,IF(AND(F38=H38,F39=M38),F34*M39,IF(AND(F38=H38,F39=N38),F34*N39,"errore/dati mancanti"))))))))))))</f>
        <v>0</v>
      </c>
      <c r="G40" s="357"/>
      <c r="H40" s="357"/>
      <c r="I40" s="357"/>
      <c r="J40" s="357"/>
      <c r="K40" s="357"/>
      <c r="L40" s="609"/>
      <c r="M40" s="609"/>
      <c r="N40" s="619"/>
      <c r="O40" s="5"/>
      <c r="P40" s="5"/>
      <c r="Q40" s="5"/>
      <c r="R40" s="5"/>
      <c r="S40" s="715"/>
      <c r="T40" s="5"/>
      <c r="U40" s="5"/>
      <c r="V40" s="5"/>
      <c r="W40" s="5"/>
      <c r="X40" s="5"/>
    </row>
    <row r="41" spans="2:30" ht="24.75" customHeight="1">
      <c r="N41" s="49"/>
      <c r="O41" s="49"/>
    </row>
    <row r="42" spans="2:30" ht="24.75" customHeight="1">
      <c r="B42" s="7" t="s">
        <v>275</v>
      </c>
      <c r="N42" s="49"/>
      <c r="O42" s="49"/>
    </row>
    <row r="43" spans="2:30" ht="15" customHeight="1">
      <c r="B43" s="7"/>
      <c r="N43" s="49"/>
      <c r="O43" s="49"/>
    </row>
    <row r="44" spans="2:30" ht="24.75" customHeight="1">
      <c r="B44" s="359" t="s">
        <v>268</v>
      </c>
      <c r="C44" s="360">
        <f>IF((C40-C23)*0.475&lt;0,0,(C40-C23)*0.475)</f>
        <v>0</v>
      </c>
      <c r="D44" s="361"/>
      <c r="E44" s="337"/>
      <c r="F44" s="323"/>
      <c r="G44" s="338"/>
      <c r="H44" s="339"/>
      <c r="I44" s="339"/>
      <c r="J44" s="339"/>
      <c r="K44" s="339"/>
      <c r="L44" s="339"/>
      <c r="N44" s="5"/>
      <c r="O44" s="5"/>
      <c r="P44" s="5"/>
      <c r="Q44" s="5"/>
      <c r="R44" s="5"/>
      <c r="S44" s="5"/>
      <c r="T44" s="5"/>
      <c r="U44" s="5"/>
      <c r="V44" s="5"/>
      <c r="W44" s="5"/>
      <c r="X44" s="5"/>
    </row>
    <row r="45" spans="2:30" ht="24.75" customHeight="1" thickBot="1">
      <c r="N45" s="5"/>
      <c r="O45" s="5"/>
      <c r="P45" s="5"/>
      <c r="Q45" s="5"/>
      <c r="R45" s="5"/>
      <c r="S45" s="5"/>
      <c r="T45" s="5"/>
      <c r="U45" s="5"/>
      <c r="V45" s="5"/>
      <c r="W45" s="5"/>
      <c r="X45" s="5"/>
    </row>
    <row r="46" spans="2:30" s="14" customFormat="1" ht="24.75" customHeight="1">
      <c r="B46" s="91" t="s">
        <v>281</v>
      </c>
      <c r="C46" s="92"/>
      <c r="D46" s="92"/>
      <c r="E46" s="92"/>
      <c r="F46" s="92"/>
      <c r="G46" s="92"/>
      <c r="H46" s="362"/>
      <c r="I46" s="362"/>
      <c r="J46" s="362"/>
      <c r="K46" s="501" t="s">
        <v>135</v>
      </c>
      <c r="N46" s="364"/>
      <c r="O46" s="364"/>
      <c r="S46" s="365"/>
      <c r="T46" s="365"/>
      <c r="U46" s="365"/>
      <c r="V46" s="365"/>
      <c r="W46" s="365"/>
      <c r="X46" s="365"/>
    </row>
    <row r="47" spans="2:30" s="14" customFormat="1" ht="24.75" customHeight="1">
      <c r="B47" s="1066" t="s">
        <v>197</v>
      </c>
      <c r="C47" s="1067"/>
      <c r="D47" s="1067"/>
      <c r="E47" s="1067"/>
      <c r="F47" s="1067"/>
      <c r="G47" s="1067"/>
      <c r="H47" s="1067"/>
      <c r="I47" s="1067"/>
      <c r="J47" s="8"/>
      <c r="K47" s="502" t="s">
        <v>132</v>
      </c>
    </row>
    <row r="48" spans="2:30">
      <c r="B48" s="102" t="s">
        <v>121</v>
      </c>
      <c r="E48" s="645" t="s">
        <v>496</v>
      </c>
      <c r="K48" s="106"/>
    </row>
    <row r="49" spans="2:24">
      <c r="B49" s="105" t="s">
        <v>176</v>
      </c>
      <c r="K49" s="106"/>
    </row>
    <row r="50" spans="2:24" ht="24.75" customHeight="1">
      <c r="B50" s="639" t="s">
        <v>491</v>
      </c>
      <c r="C50" s="89"/>
      <c r="D50" s="110" t="s">
        <v>179</v>
      </c>
      <c r="E50" s="712">
        <v>0</v>
      </c>
      <c r="F50" s="110" t="s">
        <v>180</v>
      </c>
      <c r="G50" s="712">
        <v>0</v>
      </c>
      <c r="H50" s="366"/>
      <c r="I50" s="367" t="s">
        <v>205</v>
      </c>
      <c r="J50" s="240">
        <f>E50+0.6*G50</f>
        <v>0</v>
      </c>
      <c r="K50" s="106"/>
      <c r="L50" s="368"/>
      <c r="M50" s="368"/>
    </row>
    <row r="51" spans="2:24" ht="24.75" customHeight="1">
      <c r="B51" s="105"/>
      <c r="C51" s="89"/>
      <c r="D51" s="110"/>
      <c r="E51" s="366"/>
      <c r="F51" s="369"/>
      <c r="G51" s="366"/>
      <c r="H51" s="370"/>
      <c r="I51" s="244"/>
      <c r="K51" s="371"/>
      <c r="L51" s="5"/>
    </row>
    <row r="52" spans="2:24" ht="30" customHeight="1">
      <c r="B52" s="1064" t="s">
        <v>206</v>
      </c>
      <c r="C52" s="961"/>
      <c r="D52" s="961"/>
      <c r="E52" s="961"/>
      <c r="F52" s="961"/>
      <c r="G52" s="961"/>
      <c r="H52" s="961"/>
      <c r="I52" s="372">
        <f>HLOOKUP(K52,B60:R61,2,0)</f>
        <v>7</v>
      </c>
      <c r="J52" s="481" t="s">
        <v>234</v>
      </c>
      <c r="K52" s="247" t="s">
        <v>211</v>
      </c>
      <c r="L52" s="5"/>
    </row>
    <row r="53" spans="2:24" ht="9.9499999999999993" customHeight="1">
      <c r="B53" s="373"/>
      <c r="C53" s="374"/>
      <c r="D53" s="374"/>
      <c r="E53" s="374"/>
      <c r="F53" s="374"/>
      <c r="G53" s="374"/>
      <c r="H53" s="374"/>
      <c r="I53" s="110"/>
      <c r="J53" s="110"/>
      <c r="K53" s="375"/>
      <c r="L53" s="5"/>
    </row>
    <row r="54" spans="2:24" ht="30" customHeight="1">
      <c r="B54" s="1064" t="s">
        <v>564</v>
      </c>
      <c r="C54" s="961"/>
      <c r="D54" s="961"/>
      <c r="E54" s="961"/>
      <c r="F54" s="961"/>
      <c r="G54" s="961"/>
      <c r="H54" s="961"/>
      <c r="I54" s="961"/>
      <c r="J54" s="1065"/>
      <c r="K54" s="117" t="s">
        <v>132</v>
      </c>
      <c r="L54" s="5"/>
    </row>
    <row r="55" spans="2:24" ht="24.75" customHeight="1" thickBot="1">
      <c r="B55" s="376"/>
      <c r="C55" s="377"/>
      <c r="D55" s="377"/>
      <c r="E55" s="377"/>
      <c r="F55" s="377"/>
      <c r="G55" s="377"/>
      <c r="H55" s="377"/>
      <c r="I55" s="120"/>
      <c r="J55" s="378">
        <v>0</v>
      </c>
      <c r="K55" s="252">
        <v>35</v>
      </c>
      <c r="L55" s="5"/>
    </row>
    <row r="56" spans="2:24" ht="30" customHeight="1" thickBot="1">
      <c r="B56" s="122"/>
      <c r="C56" s="204"/>
      <c r="D56" s="123" t="s">
        <v>209</v>
      </c>
      <c r="E56" s="379">
        <f>IF(K54="SI",E57,IF(K54="NO",E58))</f>
        <v>0</v>
      </c>
      <c r="F56" s="125"/>
      <c r="G56" s="204"/>
      <c r="H56" s="204"/>
      <c r="I56" s="204"/>
      <c r="J56" s="204"/>
      <c r="K56" s="205"/>
      <c r="L56" s="5"/>
    </row>
    <row r="57" spans="2:24" ht="24.75" hidden="1" customHeight="1">
      <c r="B57" s="130"/>
      <c r="C57" s="130"/>
      <c r="D57" s="131" t="s">
        <v>210</v>
      </c>
      <c r="E57" s="131">
        <f>C44*J50*I52/100*(1-K55/100)</f>
        <v>0</v>
      </c>
      <c r="F57" s="133" t="s">
        <v>186</v>
      </c>
      <c r="G57" s="14"/>
      <c r="H57" s="14"/>
      <c r="I57" s="14"/>
      <c r="J57" s="14"/>
      <c r="K57" s="14"/>
      <c r="L57" s="5"/>
    </row>
    <row r="58" spans="2:24" s="262" customFormat="1" ht="24.75" hidden="1" customHeight="1">
      <c r="B58" s="130"/>
      <c r="C58" s="130"/>
      <c r="D58" s="131" t="s">
        <v>210</v>
      </c>
      <c r="E58" s="131">
        <f>C44*J50*I52/100*(1-J55/100)</f>
        <v>0</v>
      </c>
      <c r="F58" s="133" t="s">
        <v>186</v>
      </c>
      <c r="G58" s="14"/>
      <c r="H58" s="14"/>
      <c r="I58" s="14"/>
      <c r="J58" s="14"/>
      <c r="K58" s="14"/>
      <c r="S58" s="380"/>
      <c r="T58" s="380"/>
      <c r="U58" s="380"/>
      <c r="V58" s="380"/>
      <c r="W58" s="380"/>
      <c r="X58" s="380"/>
    </row>
    <row r="59" spans="2:24" s="381" customFormat="1" ht="24.75" hidden="1" customHeight="1">
      <c r="S59" s="382"/>
      <c r="T59" s="382"/>
      <c r="U59" s="382"/>
      <c r="V59" s="382"/>
      <c r="W59" s="382"/>
      <c r="X59" s="382"/>
    </row>
    <row r="60" spans="2:24" ht="24.75" hidden="1" customHeight="1">
      <c r="B60" s="383" t="s">
        <v>211</v>
      </c>
      <c r="C60" s="383" t="s">
        <v>212</v>
      </c>
      <c r="D60" s="383" t="s">
        <v>208</v>
      </c>
      <c r="E60" s="383" t="s">
        <v>213</v>
      </c>
      <c r="F60" s="383" t="s">
        <v>214</v>
      </c>
      <c r="G60" s="383" t="s">
        <v>215</v>
      </c>
      <c r="H60" s="383" t="s">
        <v>216</v>
      </c>
      <c r="I60" s="383" t="s">
        <v>217</v>
      </c>
      <c r="J60" s="261" t="s">
        <v>218</v>
      </c>
      <c r="K60" s="262" t="s">
        <v>219</v>
      </c>
      <c r="L60" s="262" t="s">
        <v>220</v>
      </c>
      <c r="M60" s="262" t="s">
        <v>221</v>
      </c>
      <c r="N60" s="262" t="s">
        <v>222</v>
      </c>
      <c r="O60" s="262" t="s">
        <v>223</v>
      </c>
      <c r="P60" s="262" t="s">
        <v>224</v>
      </c>
      <c r="Q60" s="262" t="s">
        <v>447</v>
      </c>
      <c r="R60" s="262" t="s">
        <v>225</v>
      </c>
      <c r="S60" s="5"/>
      <c r="T60" s="5"/>
      <c r="U60" s="5"/>
      <c r="V60" s="5"/>
      <c r="W60" s="5"/>
      <c r="X60" s="5"/>
    </row>
    <row r="61" spans="2:24" ht="24.75" hidden="1" customHeight="1">
      <c r="B61" s="381">
        <v>7</v>
      </c>
      <c r="C61" s="381">
        <v>7</v>
      </c>
      <c r="D61" s="381">
        <v>7</v>
      </c>
      <c r="E61" s="381">
        <v>7</v>
      </c>
      <c r="F61" s="381">
        <v>7</v>
      </c>
      <c r="G61" s="381">
        <v>10</v>
      </c>
      <c r="H61" s="381">
        <v>10</v>
      </c>
      <c r="I61" s="381">
        <v>10</v>
      </c>
      <c r="J61" s="381">
        <v>7</v>
      </c>
      <c r="K61" s="381">
        <v>7</v>
      </c>
      <c r="L61" s="381">
        <v>7</v>
      </c>
      <c r="M61" s="381">
        <v>7</v>
      </c>
      <c r="N61" s="381">
        <v>7</v>
      </c>
      <c r="O61" s="381">
        <v>7</v>
      </c>
      <c r="P61" s="381">
        <v>7</v>
      </c>
      <c r="Q61" s="381">
        <v>7</v>
      </c>
      <c r="R61" s="381">
        <v>7</v>
      </c>
      <c r="S61" s="5"/>
      <c r="T61" s="5"/>
      <c r="U61" s="5"/>
      <c r="V61" s="5"/>
      <c r="W61" s="5"/>
      <c r="X61" s="5"/>
    </row>
    <row r="62" spans="2:24" ht="17.25" customHeight="1">
      <c r="K62" s="611" t="s">
        <v>388</v>
      </c>
      <c r="N62" s="5"/>
      <c r="O62" s="5"/>
      <c r="P62" s="5"/>
      <c r="Q62" s="5"/>
      <c r="R62" s="5"/>
    </row>
    <row r="63" spans="2:24" ht="18.75" customHeight="1">
      <c r="K63" s="611" t="s">
        <v>389</v>
      </c>
      <c r="N63" s="5"/>
      <c r="O63" s="5"/>
      <c r="P63" s="5"/>
      <c r="Q63" s="5"/>
      <c r="R63" s="5"/>
    </row>
  </sheetData>
  <sheetProtection algorithmName="SHA-512" hashValue="bAe/CEQ7HhqdaYR0twmTqf6d0jvOCq3LxwNMt4KOauzjF4fmSXC+BDXF4GnLOMHqBxDV5ayYZ8FJVw+mzhUl5Q==" saltValue="lUn62uow7lDIAMazl8cLow==" spinCount="100000" sheet="1" objects="1" scenarios="1" selectLockedCells="1"/>
  <mergeCells count="30">
    <mergeCell ref="H37:N37"/>
    <mergeCell ref="B52:H52"/>
    <mergeCell ref="B54:J54"/>
    <mergeCell ref="E20:F20"/>
    <mergeCell ref="G20:G22"/>
    <mergeCell ref="G33:G35"/>
    <mergeCell ref="B34:C35"/>
    <mergeCell ref="E37:F37"/>
    <mergeCell ref="G37:G39"/>
    <mergeCell ref="B47:I47"/>
    <mergeCell ref="B32:C32"/>
    <mergeCell ref="E32:F32"/>
    <mergeCell ref="G32:I32"/>
    <mergeCell ref="C26:F26"/>
    <mergeCell ref="H20:N20"/>
    <mergeCell ref="W14:AB14"/>
    <mergeCell ref="W31:AB31"/>
    <mergeCell ref="C9:F9"/>
    <mergeCell ref="B2:B4"/>
    <mergeCell ref="C2:K2"/>
    <mergeCell ref="C3:K3"/>
    <mergeCell ref="C4:K4"/>
    <mergeCell ref="B6:K6"/>
    <mergeCell ref="B29:L30"/>
    <mergeCell ref="B12:L13"/>
    <mergeCell ref="B15:C15"/>
    <mergeCell ref="E15:F15"/>
    <mergeCell ref="G15:I15"/>
    <mergeCell ref="B17:C18"/>
    <mergeCell ref="G16:G18"/>
  </mergeCells>
  <conditionalFormatting sqref="F17">
    <cfRule type="expression" dxfId="9" priority="8">
      <formula>#REF!&lt;&gt;"errore o dati mancanti"</formula>
    </cfRule>
    <cfRule type="expression" dxfId="8" priority="9">
      <formula>#REF!="errore o dati mancanti"</formula>
    </cfRule>
  </conditionalFormatting>
  <conditionalFormatting sqref="C23">
    <cfRule type="expression" dxfId="7" priority="10">
      <formula>#REF!="errore o dati mancanti"</formula>
    </cfRule>
  </conditionalFormatting>
  <conditionalFormatting sqref="F23">
    <cfRule type="expression" dxfId="6" priority="6">
      <formula>#REF!&lt;&gt;"errore o dati mancanti"</formula>
    </cfRule>
    <cfRule type="expression" dxfId="5" priority="7">
      <formula>#REF!="errore o dati mancanti"</formula>
    </cfRule>
  </conditionalFormatting>
  <conditionalFormatting sqref="F34">
    <cfRule type="expression" dxfId="4" priority="3">
      <formula>#REF!&lt;&gt;"errore o dati mancanti"</formula>
    </cfRule>
    <cfRule type="expression" dxfId="3" priority="4">
      <formula>#REF!="errore o dati mancanti"</formula>
    </cfRule>
  </conditionalFormatting>
  <conditionalFormatting sqref="C40">
    <cfRule type="expression" dxfId="2" priority="5">
      <formula>#REF!="errore o dati mancanti"</formula>
    </cfRule>
  </conditionalFormatting>
  <conditionalFormatting sqref="F40">
    <cfRule type="expression" dxfId="1" priority="1">
      <formula>#REF!&lt;&gt;"errore o dati mancanti"</formula>
    </cfRule>
    <cfRule type="expression" dxfId="0" priority="2">
      <formula>#REF!="errore o dati mancanti"</formula>
    </cfRule>
  </conditionalFormatting>
  <dataValidations count="6">
    <dataValidation type="list" allowBlank="1" showInputMessage="1" showErrorMessage="1" sqref="F16 F33">
      <formula1>$H$33:$H$35</formula1>
    </dataValidation>
    <dataValidation type="list" allowBlank="1" showInputMessage="1" showErrorMessage="1" sqref="K54">
      <formula1>$K$46:$K$47</formula1>
    </dataValidation>
    <dataValidation type="list" allowBlank="1" showInputMessage="1" showErrorMessage="1" sqref="K52">
      <formula1>$B$60:$R$60</formula1>
    </dataValidation>
    <dataValidation type="list" allowBlank="1" showInputMessage="1" showErrorMessage="1" sqref="F21 F38">
      <formula1>$H$21:$N$21</formula1>
    </dataValidation>
    <dataValidation type="list" allowBlank="1" showInputMessage="1" showErrorMessage="1" sqref="F22">
      <formula1>$I$21:$N$21</formula1>
    </dataValidation>
    <dataValidation type="list" allowBlank="1" showInputMessage="1" showErrorMessage="1" sqref="F39">
      <formula1>$I$38:$N$38</formula1>
    </dataValidation>
  </dataValidations>
  <hyperlinks>
    <hyperlink ref="C9" r:id="rId1"/>
    <hyperlink ref="C26" r:id="rId2"/>
    <hyperlink ref="Z17" r:id="rId3"/>
    <hyperlink ref="Z16" r:id="rId4" display="https://statistica.regione.emilia-romagna.it/turismo/dati-preliminari"/>
    <hyperlink ref="Z34" r:id="rId5"/>
    <hyperlink ref="Z33" r:id="rId6" display="https://statistica.regione.emilia-romagna.it/turismo/dati-preliminari"/>
  </hyperlinks>
  <pageMargins left="0.7" right="0.7" top="0.75" bottom="0.75" header="0.3" footer="0.3"/>
  <pageSetup paperSize="8" scale="65" orientation="portrait" horizontalDpi="1200" verticalDpi="1200" r:id="rId7"/>
  <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dimension ref="B2"/>
  <sheetViews>
    <sheetView showGridLines="0" zoomScale="150" zoomScaleNormal="150" workbookViewId="0">
      <selection activeCell="A1000" sqref="A1000"/>
    </sheetView>
  </sheetViews>
  <sheetFormatPr defaultColWidth="8.85546875" defaultRowHeight="15"/>
  <sheetData>
    <row r="2" spans="2:2" s="498" customFormat="1" ht="30" customHeight="1">
      <c r="B2" s="623" t="s">
        <v>464</v>
      </c>
    </row>
  </sheetData>
  <sheetProtection algorithmName="SHA-512" hashValue="sfB6pcvfoqzx3uh8Mt72CDpt1+40uBEHw/pRy9rAIbQ6bkXXY/stX1vbUQtI3MjPveZhBjGMsbx9/LZT8NsvnA==" saltValue="re2QK7bp6mkiib/4t1TgeQ=="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6"/>
  <sheetViews>
    <sheetView showGridLines="0" zoomScale="120" zoomScaleNormal="120" workbookViewId="0">
      <selection activeCell="E11" sqref="E11"/>
    </sheetView>
  </sheetViews>
  <sheetFormatPr defaultRowHeight="15"/>
  <cols>
    <col min="1" max="1" width="3.5703125" customWidth="1"/>
    <col min="2" max="2" width="115.140625" style="640" customWidth="1"/>
  </cols>
  <sheetData>
    <row r="1" spans="2:2" ht="15.75" thickBot="1"/>
    <row r="2" spans="2:2" ht="48" customHeight="1" thickBot="1">
      <c r="B2" s="695" t="s">
        <v>524</v>
      </c>
    </row>
    <row r="3" spans="2:2" ht="9.9499999999999993" customHeight="1" thickBot="1">
      <c r="B3" s="661"/>
    </row>
    <row r="4" spans="2:2" ht="26.1" customHeight="1" thickBot="1">
      <c r="B4" s="694" t="s">
        <v>508</v>
      </c>
    </row>
    <row r="5" spans="2:2" ht="9.9499999999999993" customHeight="1" thickBot="1">
      <c r="B5" s="661"/>
    </row>
    <row r="6" spans="2:2" ht="26.1" customHeight="1" thickBot="1">
      <c r="B6" s="694" t="s">
        <v>525</v>
      </c>
    </row>
    <row r="7" spans="2:2" s="625" customFormat="1" ht="9.9499999999999993" customHeight="1" thickBot="1">
      <c r="B7" s="662"/>
    </row>
    <row r="8" spans="2:2" ht="26.1" customHeight="1" thickBot="1">
      <c r="B8" s="694" t="s">
        <v>526</v>
      </c>
    </row>
    <row r="9" spans="2:2" s="625" customFormat="1" ht="9.9499999999999993" customHeight="1" thickBot="1">
      <c r="B9" s="662"/>
    </row>
    <row r="10" spans="2:2">
      <c r="B10" s="641" t="s">
        <v>520</v>
      </c>
    </row>
    <row r="11" spans="2:2" ht="60.75" thickBot="1">
      <c r="B11" s="643" t="s">
        <v>527</v>
      </c>
    </row>
    <row r="12" spans="2:2" s="625" customFormat="1" ht="9.9499999999999993" customHeight="1" thickBot="1">
      <c r="B12" s="663"/>
    </row>
    <row r="13" spans="2:2">
      <c r="B13" s="641" t="s">
        <v>521</v>
      </c>
    </row>
    <row r="14" spans="2:2" ht="60.75" thickBot="1">
      <c r="B14" s="643" t="s">
        <v>528</v>
      </c>
    </row>
    <row r="15" spans="2:2" s="625" customFormat="1" ht="9.9499999999999993" customHeight="1" thickBot="1">
      <c r="B15" s="664"/>
    </row>
    <row r="16" spans="2:2">
      <c r="B16" s="641" t="s">
        <v>493</v>
      </c>
    </row>
    <row r="17" spans="2:2" ht="60.75" thickBot="1">
      <c r="B17" s="643" t="s">
        <v>537</v>
      </c>
    </row>
    <row r="18" spans="2:2" s="625" customFormat="1" ht="9.9499999999999993" customHeight="1" thickBot="1">
      <c r="B18" s="662"/>
    </row>
    <row r="19" spans="2:2">
      <c r="B19" s="641" t="s">
        <v>536</v>
      </c>
    </row>
    <row r="20" spans="2:2" ht="72.75" thickBot="1">
      <c r="B20" s="643" t="s">
        <v>538</v>
      </c>
    </row>
    <row r="21" spans="2:2" s="625" customFormat="1" ht="9.9499999999999993" customHeight="1" thickBot="1">
      <c r="B21" s="665"/>
    </row>
    <row r="22" spans="2:2" ht="24.75">
      <c r="B22" s="641" t="s">
        <v>494</v>
      </c>
    </row>
    <row r="23" spans="2:2" ht="48.75" thickBot="1">
      <c r="B23" s="642" t="s">
        <v>509</v>
      </c>
    </row>
    <row r="24" spans="2:2" s="625" customFormat="1" ht="9.9499999999999993" customHeight="1" thickBot="1">
      <c r="B24" s="666"/>
    </row>
    <row r="25" spans="2:2" ht="26.1" customHeight="1" thickBot="1">
      <c r="B25" s="694" t="s">
        <v>522</v>
      </c>
    </row>
    <row r="26" spans="2:2" s="625" customFormat="1" ht="9.9499999999999993" customHeight="1" thickBot="1">
      <c r="B26" s="666"/>
    </row>
    <row r="27" spans="2:2" ht="26.1" customHeight="1" thickBot="1">
      <c r="B27" s="694" t="s">
        <v>523</v>
      </c>
    </row>
    <row r="28" spans="2:2" s="625" customFormat="1" ht="9.9499999999999993" customHeight="1">
      <c r="B28" s="666"/>
    </row>
    <row r="29" spans="2:2" s="625" customFormat="1" ht="9.9499999999999993" customHeight="1" thickBot="1">
      <c r="B29" s="666"/>
    </row>
    <row r="30" spans="2:2" ht="48" customHeight="1" thickBot="1">
      <c r="B30" s="667" t="s">
        <v>529</v>
      </c>
    </row>
    <row r="31" spans="2:2" s="625" customFormat="1" ht="9.9499999999999993" customHeight="1">
      <c r="B31" s="663"/>
    </row>
    <row r="32" spans="2:2" s="625" customFormat="1" ht="9.9499999999999993" customHeight="1" thickBot="1">
      <c r="B32" s="663"/>
    </row>
    <row r="33" spans="2:2" ht="35.25" customHeight="1" thickBot="1">
      <c r="B33" s="644" t="s">
        <v>495</v>
      </c>
    </row>
    <row r="36" spans="2:2">
      <c r="B36" s="696"/>
    </row>
  </sheetData>
  <sheetProtection algorithmName="SHA-512" hashValue="VGjyPUlsmxI9UhwrAsWdSy97BRDKNiVNWCg5RzEIJGnbxfGWmy0JLIPOUTODeV1sOL0v6mK5gxev220hhhDhig==" saltValue="OJckh+EcSTZaN0TYD3K+yQ==" spinCount="100000" sheet="1" objects="1" scenarios="1" selectLockedCells="1" selectUnlockedCells="1"/>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9"/>
  <sheetViews>
    <sheetView showGridLines="0" topLeftCell="A2" zoomScale="200" zoomScaleNormal="200" workbookViewId="0">
      <selection activeCell="B2" sqref="B2:I2"/>
    </sheetView>
  </sheetViews>
  <sheetFormatPr defaultColWidth="9.140625" defaultRowHeight="15"/>
  <cols>
    <col min="1" max="1" width="1.28515625" style="669" customWidth="1"/>
    <col min="2" max="16384" width="9.140625" style="669"/>
  </cols>
  <sheetData>
    <row r="1" spans="2:9" ht="7.5" customHeight="1"/>
    <row r="2" spans="2:9" ht="30.75" customHeight="1">
      <c r="B2" s="747"/>
      <c r="C2" s="748"/>
      <c r="D2" s="748"/>
      <c r="E2" s="748"/>
      <c r="F2" s="748"/>
      <c r="G2" s="748"/>
      <c r="H2" s="748"/>
      <c r="I2" s="749"/>
    </row>
    <row r="3" spans="2:9" ht="24" customHeight="1">
      <c r="B3" s="673" t="s">
        <v>516</v>
      </c>
      <c r="C3" s="674"/>
      <c r="D3" s="674"/>
      <c r="E3" s="674"/>
      <c r="F3" s="674"/>
      <c r="G3" s="674"/>
      <c r="H3" s="674"/>
      <c r="I3" s="675"/>
    </row>
    <row r="4" spans="2:9" ht="24" customHeight="1">
      <c r="B4" s="676" t="s">
        <v>512</v>
      </c>
      <c r="C4" s="677"/>
      <c r="D4" s="677"/>
      <c r="E4" s="677"/>
      <c r="F4" s="677"/>
      <c r="G4" s="677"/>
      <c r="H4" s="677"/>
      <c r="I4" s="678"/>
    </row>
    <row r="5" spans="2:9" ht="24" customHeight="1">
      <c r="B5" s="679" t="s">
        <v>513</v>
      </c>
      <c r="C5" s="680"/>
      <c r="D5" s="680"/>
      <c r="E5" s="680"/>
      <c r="F5" s="680"/>
      <c r="G5" s="680"/>
      <c r="H5" s="680"/>
      <c r="I5" s="681"/>
    </row>
    <row r="6" spans="2:9" ht="24" customHeight="1">
      <c r="B6" s="682" t="s">
        <v>514</v>
      </c>
      <c r="C6" s="683"/>
      <c r="D6" s="683"/>
      <c r="E6" s="683"/>
      <c r="F6" s="683"/>
      <c r="G6" s="683"/>
      <c r="H6" s="683"/>
      <c r="I6" s="684"/>
    </row>
    <row r="7" spans="2:9" ht="24" customHeight="1">
      <c r="B7" s="685" t="s">
        <v>515</v>
      </c>
      <c r="C7" s="686"/>
      <c r="D7" s="686"/>
      <c r="E7" s="686"/>
      <c r="F7" s="686"/>
      <c r="G7" s="686"/>
      <c r="H7" s="686"/>
      <c r="I7" s="687"/>
    </row>
    <row r="8" spans="2:9" ht="24" customHeight="1">
      <c r="B8" s="688" t="s">
        <v>517</v>
      </c>
      <c r="C8" s="689"/>
      <c r="D8" s="689"/>
      <c r="E8" s="689"/>
      <c r="F8" s="689"/>
      <c r="G8" s="689"/>
      <c r="H8" s="689"/>
      <c r="I8" s="690"/>
    </row>
    <row r="9" spans="2:9" ht="24" customHeight="1">
      <c r="B9" s="691" t="s">
        <v>518</v>
      </c>
      <c r="C9" s="692"/>
      <c r="D9" s="692"/>
      <c r="E9" s="692"/>
      <c r="F9" s="692"/>
      <c r="G9" s="692"/>
      <c r="H9" s="692"/>
      <c r="I9" s="693"/>
    </row>
  </sheetData>
  <sheetProtection algorithmName="SHA-512" hashValue="nCXBamGMET4ZUxC9bmPnli1pc5xXykBhQlWCecqhE1hDHxEyX+5TK4ZKLGn/siT2zZtz1c44C4u/rOHzfTO0xA==" saltValue="tpd+kSN8wSH17oX+hIHWvQ==" spinCount="100000" sheet="1" objects="1" scenarios="1" selectLockedCells="1"/>
  <mergeCells count="1">
    <mergeCell ref="B2:I2"/>
  </mergeCell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pageSetUpPr fitToPage="1"/>
  </sheetPr>
  <dimension ref="B2:V87"/>
  <sheetViews>
    <sheetView showGridLines="0" zoomScaleNormal="100" workbookViewId="0">
      <selection activeCell="B3" sqref="B3:D4"/>
    </sheetView>
  </sheetViews>
  <sheetFormatPr defaultColWidth="9.140625" defaultRowHeight="15"/>
  <cols>
    <col min="1" max="1" width="3.7109375" style="503" customWidth="1"/>
    <col min="2" max="2" width="23" style="503" customWidth="1"/>
    <col min="3" max="3" width="15.7109375" style="503" customWidth="1"/>
    <col min="4" max="4" width="20.42578125" style="503" customWidth="1"/>
    <col min="5" max="6" width="13.28515625" style="504" customWidth="1"/>
    <col min="7" max="12" width="13.28515625" style="503" customWidth="1"/>
    <col min="13" max="13" width="9.28515625" style="503" customWidth="1"/>
    <col min="14" max="14" width="13.28515625" style="503" customWidth="1"/>
    <col min="15" max="15" width="19.7109375" style="503" customWidth="1"/>
    <col min="16" max="18" width="13.28515625" style="503" customWidth="1"/>
    <col min="19" max="19" width="9.140625" style="503" customWidth="1"/>
    <col min="21" max="22" width="25.42578125" style="503" hidden="1" customWidth="1"/>
    <col min="23" max="16384" width="9.140625" style="503"/>
  </cols>
  <sheetData>
    <row r="2" spans="2:22" ht="15.75" thickBot="1">
      <c r="N2" s="750" t="s">
        <v>574</v>
      </c>
      <c r="O2" s="751"/>
      <c r="P2" s="752" t="s">
        <v>573</v>
      </c>
      <c r="Q2" s="521" t="s">
        <v>426</v>
      </c>
      <c r="R2" s="521" t="s">
        <v>572</v>
      </c>
    </row>
    <row r="3" spans="2:22" ht="45.75" customHeight="1">
      <c r="B3" s="804" t="s">
        <v>601</v>
      </c>
      <c r="C3" s="805"/>
      <c r="D3" s="806"/>
      <c r="E3" s="810" t="s">
        <v>366</v>
      </c>
      <c r="F3" s="811"/>
      <c r="G3" s="810" t="s">
        <v>367</v>
      </c>
      <c r="H3" s="811"/>
      <c r="I3" s="810" t="s">
        <v>368</v>
      </c>
      <c r="J3" s="811"/>
      <c r="N3" s="751"/>
      <c r="O3" s="751"/>
      <c r="P3" s="753"/>
      <c r="Q3" s="521">
        <v>4.7699999999999996</v>
      </c>
      <c r="R3" s="521">
        <v>3.57</v>
      </c>
      <c r="U3" s="721" t="s">
        <v>0</v>
      </c>
      <c r="V3" s="721" t="s">
        <v>7</v>
      </c>
    </row>
    <row r="4" spans="2:22" ht="20.100000000000001" customHeight="1" thickBot="1">
      <c r="B4" s="807"/>
      <c r="C4" s="808"/>
      <c r="D4" s="809"/>
      <c r="E4" s="509" t="s">
        <v>0</v>
      </c>
      <c r="F4" s="510" t="s">
        <v>7</v>
      </c>
      <c r="G4" s="509" t="s">
        <v>0</v>
      </c>
      <c r="H4" s="510" t="s">
        <v>7</v>
      </c>
      <c r="I4" s="509" t="s">
        <v>0</v>
      </c>
      <c r="J4" s="510" t="s">
        <v>7</v>
      </c>
      <c r="U4" s="721"/>
      <c r="V4" s="721"/>
    </row>
    <row r="5" spans="2:22" ht="20.100000000000001" customHeight="1">
      <c r="B5" s="792" t="s">
        <v>364</v>
      </c>
      <c r="C5" s="795" t="s">
        <v>369</v>
      </c>
      <c r="D5" s="515" t="s">
        <v>361</v>
      </c>
      <c r="E5" s="593">
        <v>101.27</v>
      </c>
      <c r="F5" s="594">
        <v>131.05000000000001</v>
      </c>
      <c r="G5" s="593">
        <v>70.89</v>
      </c>
      <c r="H5" s="594">
        <v>91.74</v>
      </c>
      <c r="I5" s="593">
        <v>10.130000000000001</v>
      </c>
      <c r="J5" s="594">
        <v>13.11</v>
      </c>
      <c r="K5" s="798" t="s">
        <v>469</v>
      </c>
      <c r="L5" s="799"/>
      <c r="N5" s="786" t="s">
        <v>457</v>
      </c>
      <c r="O5" s="787"/>
      <c r="P5" s="761" t="s">
        <v>397</v>
      </c>
      <c r="Q5" s="762"/>
      <c r="R5" s="762"/>
      <c r="S5" s="763"/>
      <c r="U5" s="598" t="s">
        <v>430</v>
      </c>
      <c r="V5" s="598" t="s">
        <v>430</v>
      </c>
    </row>
    <row r="6" spans="2:22" ht="20.100000000000001" customHeight="1">
      <c r="B6" s="793"/>
      <c r="C6" s="796"/>
      <c r="D6" s="507" t="s">
        <v>371</v>
      </c>
      <c r="E6" s="511">
        <v>101.27</v>
      </c>
      <c r="F6" s="506">
        <v>131.05000000000001</v>
      </c>
      <c r="G6" s="511">
        <v>70.89</v>
      </c>
      <c r="H6" s="506">
        <v>91.74</v>
      </c>
      <c r="I6" s="511">
        <v>10.130000000000001</v>
      </c>
      <c r="J6" s="506">
        <v>13.11</v>
      </c>
      <c r="K6" s="800"/>
      <c r="L6" s="801"/>
      <c r="N6" s="788"/>
      <c r="O6" s="789"/>
      <c r="P6" s="764" t="s">
        <v>394</v>
      </c>
      <c r="Q6" s="765"/>
      <c r="R6" s="765"/>
      <c r="S6" s="766"/>
      <c r="U6" s="592">
        <f>E5</f>
        <v>101.27</v>
      </c>
      <c r="V6" s="592">
        <f>F5</f>
        <v>131.05000000000001</v>
      </c>
    </row>
    <row r="7" spans="2:22" ht="20.100000000000001" customHeight="1" thickBot="1">
      <c r="B7" s="794"/>
      <c r="C7" s="797"/>
      <c r="D7" s="516" t="s">
        <v>362</v>
      </c>
      <c r="E7" s="595">
        <v>55.7</v>
      </c>
      <c r="F7" s="596">
        <v>72.08</v>
      </c>
      <c r="G7" s="595">
        <v>45.57</v>
      </c>
      <c r="H7" s="596">
        <v>58.97</v>
      </c>
      <c r="I7" s="595">
        <v>10.130000000000001</v>
      </c>
      <c r="J7" s="596">
        <v>13.11</v>
      </c>
      <c r="K7" s="802"/>
      <c r="L7" s="803"/>
      <c r="N7" s="788"/>
      <c r="O7" s="789"/>
      <c r="P7" s="767" t="s">
        <v>377</v>
      </c>
      <c r="Q7" s="768"/>
      <c r="R7" s="767" t="s">
        <v>378</v>
      </c>
      <c r="S7" s="768"/>
      <c r="U7" s="592">
        <f>E7</f>
        <v>55.7</v>
      </c>
      <c r="V7" s="592">
        <f>F7</f>
        <v>72.08</v>
      </c>
    </row>
    <row r="8" spans="2:22" ht="20.100000000000001" customHeight="1">
      <c r="B8" s="792" t="s">
        <v>363</v>
      </c>
      <c r="C8" s="795" t="s">
        <v>387</v>
      </c>
      <c r="D8" s="517" t="s">
        <v>361</v>
      </c>
      <c r="E8" s="593">
        <v>101.27</v>
      </c>
      <c r="F8" s="594">
        <v>131.05000000000001</v>
      </c>
      <c r="G8" s="593">
        <v>101.27</v>
      </c>
      <c r="H8" s="594">
        <v>131.05000000000001</v>
      </c>
      <c r="I8" s="593">
        <v>30.38</v>
      </c>
      <c r="J8" s="594">
        <v>39.32</v>
      </c>
      <c r="K8" s="599">
        <v>20.25</v>
      </c>
      <c r="L8" s="600">
        <v>26.21</v>
      </c>
      <c r="N8" s="790"/>
      <c r="O8" s="791"/>
      <c r="P8" s="521" t="s">
        <v>379</v>
      </c>
      <c r="Q8" s="521" t="s">
        <v>380</v>
      </c>
      <c r="R8" s="521" t="s">
        <v>379</v>
      </c>
      <c r="S8" s="521" t="s">
        <v>380</v>
      </c>
      <c r="U8" s="592">
        <f>E10</f>
        <v>60.76</v>
      </c>
      <c r="V8" s="592">
        <f>F10</f>
        <v>78.63</v>
      </c>
    </row>
    <row r="9" spans="2:22" ht="20.100000000000001" customHeight="1">
      <c r="B9" s="793"/>
      <c r="C9" s="796"/>
      <c r="D9" s="508" t="s">
        <v>371</v>
      </c>
      <c r="E9" s="511">
        <v>101.27</v>
      </c>
      <c r="F9" s="506">
        <v>131.05000000000001</v>
      </c>
      <c r="G9" s="511">
        <v>101.27</v>
      </c>
      <c r="H9" s="506">
        <v>131.05000000000001</v>
      </c>
      <c r="I9" s="511">
        <v>30.38</v>
      </c>
      <c r="J9" s="506">
        <v>39.32</v>
      </c>
      <c r="K9" s="511">
        <v>20.25</v>
      </c>
      <c r="L9" s="506">
        <v>26.21</v>
      </c>
      <c r="N9" s="779" t="s">
        <v>381</v>
      </c>
      <c r="O9" s="780"/>
      <c r="P9" s="722">
        <f>E5*0.02</f>
        <v>2.0253999999999999</v>
      </c>
      <c r="Q9" s="722">
        <f>F5*0.02</f>
        <v>2.6210000000000004</v>
      </c>
      <c r="R9" s="722">
        <f>E7*0.02</f>
        <v>1.1140000000000001</v>
      </c>
      <c r="S9" s="722">
        <f>F7*0.02</f>
        <v>1.4416</v>
      </c>
      <c r="U9" s="592">
        <f>E11</f>
        <v>24.3</v>
      </c>
      <c r="V9" s="592">
        <f>F11</f>
        <v>7.09</v>
      </c>
    </row>
    <row r="10" spans="2:22" ht="20.100000000000001" customHeight="1" thickBot="1">
      <c r="B10" s="794"/>
      <c r="C10" s="797"/>
      <c r="D10" s="518" t="s">
        <v>362</v>
      </c>
      <c r="E10" s="595">
        <v>60.76</v>
      </c>
      <c r="F10" s="596">
        <v>78.63</v>
      </c>
      <c r="G10" s="595">
        <v>50.63</v>
      </c>
      <c r="H10" s="596">
        <v>65.53</v>
      </c>
      <c r="I10" s="595">
        <v>30.38</v>
      </c>
      <c r="J10" s="596">
        <v>39.32</v>
      </c>
      <c r="K10" s="595">
        <v>20.25</v>
      </c>
      <c r="L10" s="596">
        <v>26.21</v>
      </c>
      <c r="N10" s="779" t="s">
        <v>382</v>
      </c>
      <c r="O10" s="780"/>
      <c r="P10" s="722">
        <f>E8*0.02</f>
        <v>2.0253999999999999</v>
      </c>
      <c r="Q10" s="722">
        <f>F8*0.02</f>
        <v>2.6210000000000004</v>
      </c>
      <c r="R10" s="722">
        <f>E10*0.02</f>
        <v>1.2152000000000001</v>
      </c>
      <c r="S10" s="722">
        <f>F10*0.02</f>
        <v>1.5726</v>
      </c>
      <c r="U10" s="592">
        <f>E13</f>
        <v>14.58</v>
      </c>
      <c r="V10" s="592">
        <f>F13</f>
        <v>4.25</v>
      </c>
    </row>
    <row r="11" spans="2:22" ht="20.100000000000001" customHeight="1">
      <c r="B11" s="792" t="s">
        <v>365</v>
      </c>
      <c r="C11" s="795" t="s">
        <v>370</v>
      </c>
      <c r="D11" s="517" t="s">
        <v>361</v>
      </c>
      <c r="E11" s="593">
        <v>24.3</v>
      </c>
      <c r="F11" s="594">
        <v>7.09</v>
      </c>
      <c r="G11" s="593">
        <v>24.3</v>
      </c>
      <c r="H11" s="594">
        <v>7.09</v>
      </c>
      <c r="I11" s="593">
        <v>7.29</v>
      </c>
      <c r="J11" s="594">
        <v>2.13</v>
      </c>
      <c r="M11" s="522"/>
      <c r="N11" s="779" t="s">
        <v>425</v>
      </c>
      <c r="O11" s="780"/>
      <c r="P11" s="722">
        <f>E11*0.02</f>
        <v>0.48600000000000004</v>
      </c>
      <c r="Q11" s="722">
        <f>F11*0.02</f>
        <v>0.14180000000000001</v>
      </c>
      <c r="R11" s="722">
        <f>E13*0.02</f>
        <v>0.29160000000000003</v>
      </c>
      <c r="S11" s="722">
        <f>F13*0.02</f>
        <v>8.5000000000000006E-2</v>
      </c>
      <c r="U11" s="597" t="s">
        <v>429</v>
      </c>
      <c r="V11" s="597" t="s">
        <v>429</v>
      </c>
    </row>
    <row r="12" spans="2:22" ht="20.100000000000001" customHeight="1">
      <c r="B12" s="793"/>
      <c r="C12" s="796"/>
      <c r="D12" s="508" t="s">
        <v>371</v>
      </c>
      <c r="E12" s="511">
        <v>24.3</v>
      </c>
      <c r="F12" s="506">
        <v>7.09</v>
      </c>
      <c r="G12" s="511">
        <v>24.3</v>
      </c>
      <c r="H12" s="506">
        <v>7.09</v>
      </c>
      <c r="I12" s="511">
        <v>7.29</v>
      </c>
      <c r="J12" s="506">
        <v>2.13</v>
      </c>
      <c r="M12" s="522"/>
      <c r="U12" s="592">
        <f>G5</f>
        <v>70.89</v>
      </c>
      <c r="V12" s="592">
        <f>H5</f>
        <v>91.74</v>
      </c>
    </row>
    <row r="13" spans="2:22" ht="20.100000000000001" customHeight="1" thickBot="1">
      <c r="B13" s="794"/>
      <c r="C13" s="797"/>
      <c r="D13" s="518" t="s">
        <v>362</v>
      </c>
      <c r="E13" s="595">
        <v>14.58</v>
      </c>
      <c r="F13" s="596">
        <v>4.25</v>
      </c>
      <c r="G13" s="595">
        <v>12.15</v>
      </c>
      <c r="H13" s="596">
        <v>3.54</v>
      </c>
      <c r="I13" s="595">
        <v>7.29</v>
      </c>
      <c r="J13" s="596">
        <v>2.13</v>
      </c>
      <c r="M13" s="522"/>
      <c r="U13" s="592">
        <f>G7</f>
        <v>45.57</v>
      </c>
      <c r="V13" s="592">
        <f>H7</f>
        <v>58.97</v>
      </c>
    </row>
    <row r="14" spans="2:22" ht="20.100000000000001" customHeight="1">
      <c r="B14" s="512"/>
      <c r="C14" s="513"/>
      <c r="D14" s="275"/>
      <c r="E14" s="514"/>
      <c r="F14" s="514"/>
      <c r="G14" s="514"/>
      <c r="H14" s="514"/>
      <c r="I14" s="514"/>
      <c r="J14" s="514"/>
      <c r="N14" s="786" t="s">
        <v>458</v>
      </c>
      <c r="O14" s="787"/>
      <c r="P14" s="761" t="s">
        <v>393</v>
      </c>
      <c r="Q14" s="762"/>
      <c r="R14" s="762"/>
      <c r="S14" s="763"/>
      <c r="U14" s="592">
        <f>G8</f>
        <v>101.27</v>
      </c>
      <c r="V14" s="592">
        <f>H8</f>
        <v>131.05000000000001</v>
      </c>
    </row>
    <row r="15" spans="2:22" ht="20.100000000000001" customHeight="1" thickBot="1">
      <c r="B15" s="512"/>
      <c r="C15" s="513"/>
      <c r="D15" s="275"/>
      <c r="E15" s="514"/>
      <c r="F15" s="514"/>
      <c r="G15" s="514"/>
      <c r="H15" s="514"/>
      <c r="I15" s="514"/>
      <c r="J15" s="514"/>
      <c r="N15" s="788"/>
      <c r="O15" s="789"/>
      <c r="P15" s="764" t="s">
        <v>394</v>
      </c>
      <c r="Q15" s="765"/>
      <c r="R15" s="765"/>
      <c r="S15" s="766"/>
      <c r="U15" s="592">
        <f>G10</f>
        <v>50.63</v>
      </c>
      <c r="V15" s="592">
        <f>H10</f>
        <v>65.53</v>
      </c>
    </row>
    <row r="16" spans="2:22" ht="20.100000000000001" customHeight="1">
      <c r="B16" s="512"/>
      <c r="C16" s="513"/>
      <c r="D16" s="275"/>
      <c r="E16" s="773" t="s">
        <v>448</v>
      </c>
      <c r="F16" s="774"/>
      <c r="G16" s="774"/>
      <c r="H16" s="774"/>
      <c r="I16" s="774"/>
      <c r="J16" s="774"/>
      <c r="K16" s="774"/>
      <c r="L16" s="775"/>
      <c r="N16" s="788"/>
      <c r="O16" s="789"/>
      <c r="P16" s="767" t="s">
        <v>395</v>
      </c>
      <c r="Q16" s="768"/>
      <c r="R16" s="767" t="s">
        <v>396</v>
      </c>
      <c r="S16" s="768"/>
      <c r="U16" s="592">
        <f>G11</f>
        <v>24.3</v>
      </c>
      <c r="V16" s="592">
        <f>H11</f>
        <v>7.09</v>
      </c>
    </row>
    <row r="17" spans="2:22" ht="20.100000000000001" customHeight="1">
      <c r="E17" s="769" t="s">
        <v>362</v>
      </c>
      <c r="F17" s="770"/>
      <c r="G17" s="770"/>
      <c r="H17" s="770"/>
      <c r="I17" s="771" t="s">
        <v>361</v>
      </c>
      <c r="J17" s="770"/>
      <c r="K17" s="770"/>
      <c r="L17" s="772"/>
      <c r="N17" s="790"/>
      <c r="O17" s="791"/>
      <c r="P17" s="778" t="s">
        <v>570</v>
      </c>
      <c r="Q17" s="768"/>
      <c r="R17" s="778" t="s">
        <v>571</v>
      </c>
      <c r="S17" s="768"/>
      <c r="U17" s="592">
        <f>G13</f>
        <v>12.15</v>
      </c>
      <c r="V17" s="592">
        <f>H13</f>
        <v>3.54</v>
      </c>
    </row>
    <row r="18" spans="2:22" ht="39.950000000000003" customHeight="1">
      <c r="E18" s="573" t="s">
        <v>375</v>
      </c>
      <c r="F18" s="567" t="s">
        <v>372</v>
      </c>
      <c r="G18" s="567" t="s">
        <v>373</v>
      </c>
      <c r="H18" s="567" t="s">
        <v>374</v>
      </c>
      <c r="I18" s="566" t="s">
        <v>375</v>
      </c>
      <c r="J18" s="567" t="s">
        <v>372</v>
      </c>
      <c r="K18" s="567" t="s">
        <v>373</v>
      </c>
      <c r="L18" s="574" t="s">
        <v>374</v>
      </c>
      <c r="N18" s="779" t="s">
        <v>425</v>
      </c>
      <c r="O18" s="780"/>
      <c r="P18" s="781">
        <f>Q3*0.02</f>
        <v>9.5399999999999999E-2</v>
      </c>
      <c r="Q18" s="782"/>
      <c r="R18" s="781">
        <f>R3*0.02</f>
        <v>7.1400000000000005E-2</v>
      </c>
      <c r="S18" s="782"/>
      <c r="U18" s="598" t="s">
        <v>431</v>
      </c>
      <c r="V18" s="598" t="s">
        <v>431</v>
      </c>
    </row>
    <row r="19" spans="2:22" ht="39.950000000000003" customHeight="1">
      <c r="E19" s="575" t="s">
        <v>372</v>
      </c>
      <c r="F19" s="568"/>
      <c r="G19" s="590">
        <f>E10-E7</f>
        <v>5.0599999999999952</v>
      </c>
      <c r="H19" s="568"/>
      <c r="I19" s="567" t="s">
        <v>372</v>
      </c>
      <c r="J19" s="568"/>
      <c r="K19" s="590">
        <f>E8-E5</f>
        <v>0</v>
      </c>
      <c r="L19" s="576"/>
      <c r="U19" s="592">
        <f>I5</f>
        <v>10.130000000000001</v>
      </c>
      <c r="V19" s="592">
        <f>J5</f>
        <v>13.11</v>
      </c>
    </row>
    <row r="20" spans="2:22" ht="39.950000000000003" customHeight="1">
      <c r="E20" s="575" t="s">
        <v>373</v>
      </c>
      <c r="F20" s="568"/>
      <c r="G20" s="568"/>
      <c r="H20" s="568"/>
      <c r="I20" s="567" t="s">
        <v>373</v>
      </c>
      <c r="J20" s="568"/>
      <c r="K20" s="568"/>
      <c r="L20" s="576"/>
      <c r="N20" s="565"/>
      <c r="U20" s="592">
        <f>I8</f>
        <v>30.38</v>
      </c>
      <c r="V20" s="592">
        <f>J8</f>
        <v>39.32</v>
      </c>
    </row>
    <row r="21" spans="2:22" ht="39.950000000000003" customHeight="1">
      <c r="C21" s="720" t="s">
        <v>568</v>
      </c>
      <c r="E21" s="575" t="s">
        <v>374</v>
      </c>
      <c r="F21" s="590">
        <f>E7-E13</f>
        <v>41.120000000000005</v>
      </c>
      <c r="G21" s="590">
        <f>E10-E13</f>
        <v>46.18</v>
      </c>
      <c r="H21" s="568"/>
      <c r="I21" s="567" t="s">
        <v>374</v>
      </c>
      <c r="J21" s="590">
        <f>E5-E11</f>
        <v>76.97</v>
      </c>
      <c r="K21" s="590">
        <f>E8-E11</f>
        <v>76.97</v>
      </c>
      <c r="L21" s="577"/>
      <c r="S21" s="505"/>
      <c r="U21" s="592">
        <f>I11</f>
        <v>7.29</v>
      </c>
      <c r="V21" s="592">
        <f>J11</f>
        <v>2.13</v>
      </c>
    </row>
    <row r="22" spans="2:22" ht="20.100000000000001" customHeight="1">
      <c r="C22" s="701" t="s">
        <v>544</v>
      </c>
      <c r="E22" s="578"/>
      <c r="F22" s="579"/>
      <c r="G22" s="579"/>
      <c r="H22" s="579"/>
      <c r="I22" s="579"/>
      <c r="J22" s="579"/>
      <c r="K22" s="579"/>
      <c r="L22" s="580"/>
      <c r="S22" s="505"/>
      <c r="U22" s="598" t="s">
        <v>470</v>
      </c>
      <c r="V22" s="598" t="s">
        <v>470</v>
      </c>
    </row>
    <row r="23" spans="2:22" ht="20.100000000000001" customHeight="1">
      <c r="B23" s="512"/>
      <c r="C23" s="701"/>
      <c r="D23" s="275"/>
      <c r="E23" s="783" t="s">
        <v>449</v>
      </c>
      <c r="F23" s="784"/>
      <c r="G23" s="784"/>
      <c r="H23" s="784"/>
      <c r="I23" s="784"/>
      <c r="J23" s="784"/>
      <c r="K23" s="784"/>
      <c r="L23" s="785"/>
      <c r="N23" s="565"/>
      <c r="U23" s="592">
        <f>K8</f>
        <v>20.25</v>
      </c>
      <c r="V23" s="592">
        <f>L8</f>
        <v>26.21</v>
      </c>
    </row>
    <row r="24" spans="2:22" ht="20.100000000000001" customHeight="1">
      <c r="C24" s="701"/>
      <c r="E24" s="769" t="s">
        <v>362</v>
      </c>
      <c r="F24" s="770"/>
      <c r="G24" s="770"/>
      <c r="H24" s="770"/>
      <c r="I24" s="771" t="s">
        <v>361</v>
      </c>
      <c r="J24" s="770"/>
      <c r="K24" s="770"/>
      <c r="L24" s="772"/>
      <c r="N24" s="565"/>
      <c r="U24" s="598" t="s">
        <v>437</v>
      </c>
      <c r="V24" s="598" t="s">
        <v>437</v>
      </c>
    </row>
    <row r="25" spans="2:22" ht="39.950000000000003" customHeight="1">
      <c r="C25" s="701"/>
      <c r="E25" s="573" t="s">
        <v>375</v>
      </c>
      <c r="F25" s="567" t="s">
        <v>372</v>
      </c>
      <c r="G25" s="567" t="s">
        <v>373</v>
      </c>
      <c r="H25" s="567" t="s">
        <v>374</v>
      </c>
      <c r="I25" s="566" t="s">
        <v>375</v>
      </c>
      <c r="J25" s="567" t="s">
        <v>372</v>
      </c>
      <c r="K25" s="567" t="s">
        <v>373</v>
      </c>
      <c r="L25" s="574" t="s">
        <v>374</v>
      </c>
      <c r="S25" s="505"/>
      <c r="U25" s="592">
        <f>K19</f>
        <v>0</v>
      </c>
      <c r="V25" s="592">
        <f>K26</f>
        <v>0</v>
      </c>
    </row>
    <row r="26" spans="2:22" ht="39.950000000000003" customHeight="1">
      <c r="C26" s="701"/>
      <c r="E26" s="575" t="s">
        <v>372</v>
      </c>
      <c r="F26" s="568"/>
      <c r="G26" s="590">
        <f>F10-F7</f>
        <v>6.5499999999999972</v>
      </c>
      <c r="H26" s="568"/>
      <c r="I26" s="567" t="s">
        <v>372</v>
      </c>
      <c r="J26" s="568"/>
      <c r="K26" s="590">
        <f>F8-F5</f>
        <v>0</v>
      </c>
      <c r="L26" s="576"/>
      <c r="U26" s="592">
        <f>G19</f>
        <v>5.0599999999999952</v>
      </c>
      <c r="V26" s="592">
        <f>G26</f>
        <v>6.5499999999999972</v>
      </c>
    </row>
    <row r="27" spans="2:22" ht="39.950000000000003" customHeight="1">
      <c r="C27" s="701"/>
      <c r="E27" s="575" t="s">
        <v>373</v>
      </c>
      <c r="F27" s="568"/>
      <c r="G27" s="568"/>
      <c r="H27" s="568"/>
      <c r="I27" s="567" t="s">
        <v>373</v>
      </c>
      <c r="J27" s="568"/>
      <c r="K27" s="568"/>
      <c r="L27" s="576"/>
      <c r="U27" s="592">
        <f>F21</f>
        <v>41.120000000000005</v>
      </c>
      <c r="V27" s="592">
        <f>F28</f>
        <v>67.83</v>
      </c>
    </row>
    <row r="28" spans="2:22" ht="39.950000000000003" customHeight="1" thickBot="1">
      <c r="C28" s="701"/>
      <c r="E28" s="581" t="s">
        <v>374</v>
      </c>
      <c r="F28" s="591">
        <f>F7-F13</f>
        <v>67.83</v>
      </c>
      <c r="G28" s="591">
        <f>F10-F13</f>
        <v>74.38</v>
      </c>
      <c r="H28" s="582"/>
      <c r="I28" s="583" t="s">
        <v>374</v>
      </c>
      <c r="J28" s="591">
        <f>F5-F11</f>
        <v>123.96000000000001</v>
      </c>
      <c r="K28" s="591">
        <f>F8-F11</f>
        <v>123.96000000000001</v>
      </c>
      <c r="L28" s="584"/>
      <c r="U28" s="592">
        <f>G21</f>
        <v>46.18</v>
      </c>
      <c r="V28" s="592">
        <f>G28</f>
        <v>74.38</v>
      </c>
    </row>
    <row r="29" spans="2:22" ht="20.100000000000001" customHeight="1" thickBot="1">
      <c r="C29" s="701"/>
      <c r="D29" s="275"/>
      <c r="E29" s="634"/>
      <c r="F29" s="634"/>
      <c r="G29" s="634"/>
      <c r="H29" s="634"/>
      <c r="I29" s="634"/>
      <c r="J29" s="634"/>
      <c r="K29" s="634"/>
      <c r="L29" s="634"/>
      <c r="M29" s="275"/>
      <c r="U29" s="592">
        <f>J21</f>
        <v>76.97</v>
      </c>
      <c r="V29" s="592">
        <f>J28</f>
        <v>123.96000000000001</v>
      </c>
    </row>
    <row r="30" spans="2:22" ht="20.100000000000001" customHeight="1" thickBot="1">
      <c r="C30" s="701"/>
      <c r="L30" s="569"/>
      <c r="U30" s="598" t="s">
        <v>438</v>
      </c>
      <c r="V30" s="598" t="s">
        <v>438</v>
      </c>
    </row>
    <row r="31" spans="2:22" ht="20.100000000000001" customHeight="1">
      <c r="C31" s="701"/>
      <c r="E31" s="773" t="s">
        <v>466</v>
      </c>
      <c r="F31" s="776"/>
      <c r="G31" s="776"/>
      <c r="H31" s="776"/>
      <c r="I31" s="776"/>
      <c r="J31" s="776"/>
      <c r="K31" s="776"/>
      <c r="L31" s="777"/>
      <c r="U31" s="592">
        <f>G34</f>
        <v>35.44</v>
      </c>
      <c r="V31" s="592">
        <f>K41</f>
        <v>39.32</v>
      </c>
    </row>
    <row r="32" spans="2:22" ht="20.100000000000001" customHeight="1">
      <c r="C32" s="701"/>
      <c r="E32" s="769" t="s">
        <v>362</v>
      </c>
      <c r="F32" s="770"/>
      <c r="G32" s="770"/>
      <c r="H32" s="770"/>
      <c r="I32" s="771" t="s">
        <v>361</v>
      </c>
      <c r="J32" s="770"/>
      <c r="K32" s="770"/>
      <c r="L32" s="772"/>
      <c r="U32" s="592">
        <f>K34</f>
        <v>30.38</v>
      </c>
      <c r="V32" s="592">
        <f>G41</f>
        <v>45.87</v>
      </c>
    </row>
    <row r="33" spans="2:22" ht="39.950000000000003" customHeight="1">
      <c r="C33" s="701"/>
      <c r="E33" s="573" t="s">
        <v>375</v>
      </c>
      <c r="F33" s="567" t="s">
        <v>372</v>
      </c>
      <c r="G33" s="567" t="s">
        <v>428</v>
      </c>
      <c r="H33" s="567" t="s">
        <v>374</v>
      </c>
      <c r="I33" s="566" t="s">
        <v>375</v>
      </c>
      <c r="J33" s="567" t="s">
        <v>372</v>
      </c>
      <c r="K33" s="567" t="s">
        <v>428</v>
      </c>
      <c r="L33" s="574" t="s">
        <v>374</v>
      </c>
      <c r="U33" s="592">
        <f>F36</f>
        <v>45.57</v>
      </c>
      <c r="V33" s="592">
        <f>F43</f>
        <v>58.97</v>
      </c>
    </row>
    <row r="34" spans="2:22" ht="39.950000000000003" customHeight="1">
      <c r="C34" s="701"/>
      <c r="E34" s="575" t="s">
        <v>372</v>
      </c>
      <c r="F34" s="568" t="s">
        <v>567</v>
      </c>
      <c r="G34" s="588">
        <f>G19+I10</f>
        <v>35.44</v>
      </c>
      <c r="H34" s="568" t="s">
        <v>567</v>
      </c>
      <c r="I34" s="567" t="s">
        <v>372</v>
      </c>
      <c r="J34" s="568" t="s">
        <v>567</v>
      </c>
      <c r="K34" s="588">
        <f>K19+I8</f>
        <v>30.38</v>
      </c>
      <c r="L34" s="568" t="s">
        <v>567</v>
      </c>
      <c r="U34" s="592">
        <f>G36</f>
        <v>50.63</v>
      </c>
      <c r="V34" s="592">
        <f>G43</f>
        <v>65.53</v>
      </c>
    </row>
    <row r="35" spans="2:22" ht="39.950000000000003" customHeight="1">
      <c r="C35" s="701"/>
      <c r="E35" s="575" t="s">
        <v>373</v>
      </c>
      <c r="F35" s="568" t="s">
        <v>567</v>
      </c>
      <c r="G35" s="568" t="s">
        <v>567</v>
      </c>
      <c r="H35" s="568" t="s">
        <v>567</v>
      </c>
      <c r="I35" s="567" t="s">
        <v>373</v>
      </c>
      <c r="J35" s="568" t="s">
        <v>567</v>
      </c>
      <c r="K35" s="568" t="s">
        <v>567</v>
      </c>
      <c r="L35" s="568" t="s">
        <v>567</v>
      </c>
      <c r="U35" s="592">
        <f>J36</f>
        <v>70.89</v>
      </c>
      <c r="V35" s="592">
        <f>J43</f>
        <v>91.74</v>
      </c>
    </row>
    <row r="36" spans="2:22" ht="39.950000000000003" customHeight="1">
      <c r="B36" s="719" t="s">
        <v>568</v>
      </c>
      <c r="C36" s="701"/>
      <c r="E36" s="575" t="s">
        <v>374</v>
      </c>
      <c r="F36" s="589">
        <f>G7</f>
        <v>45.57</v>
      </c>
      <c r="G36" s="589">
        <f>G10</f>
        <v>50.63</v>
      </c>
      <c r="H36" s="568" t="s">
        <v>567</v>
      </c>
      <c r="I36" s="567" t="s">
        <v>374</v>
      </c>
      <c r="J36" s="589">
        <f>G5</f>
        <v>70.89</v>
      </c>
      <c r="K36" s="589">
        <f>G8</f>
        <v>101.27</v>
      </c>
      <c r="L36" s="568" t="s">
        <v>567</v>
      </c>
      <c r="U36" s="592">
        <f>K36</f>
        <v>101.27</v>
      </c>
      <c r="V36" s="592">
        <f>K43</f>
        <v>131.05000000000001</v>
      </c>
    </row>
    <row r="37" spans="2:22" ht="20.100000000000001" customHeight="1" thickBot="1">
      <c r="B37" s="702" t="s">
        <v>545</v>
      </c>
      <c r="E37" s="578"/>
      <c r="F37" s="579"/>
      <c r="G37" s="579"/>
      <c r="H37" s="579"/>
      <c r="I37" s="579"/>
      <c r="J37" s="579"/>
      <c r="K37" s="579"/>
      <c r="L37" s="580"/>
      <c r="U37" s="598" t="s">
        <v>575</v>
      </c>
      <c r="V37" s="598" t="s">
        <v>575</v>
      </c>
    </row>
    <row r="38" spans="2:22" ht="20.100000000000001" customHeight="1">
      <c r="E38" s="773" t="s">
        <v>465</v>
      </c>
      <c r="F38" s="776"/>
      <c r="G38" s="776"/>
      <c r="H38" s="776"/>
      <c r="I38" s="776"/>
      <c r="J38" s="776"/>
      <c r="K38" s="776"/>
      <c r="L38" s="777"/>
      <c r="N38" s="756"/>
      <c r="O38" s="757"/>
      <c r="P38" s="758"/>
      <c r="Q38" s="759"/>
      <c r="R38" s="759"/>
      <c r="S38" s="759"/>
      <c r="U38" s="592">
        <f>K49</f>
        <v>20.25</v>
      </c>
      <c r="V38" s="592">
        <f>K56</f>
        <v>26.21</v>
      </c>
    </row>
    <row r="39" spans="2:22" ht="20.100000000000001" customHeight="1">
      <c r="B39" s="503" t="s">
        <v>600</v>
      </c>
      <c r="E39" s="769" t="s">
        <v>362</v>
      </c>
      <c r="F39" s="770"/>
      <c r="G39" s="770"/>
      <c r="H39" s="770"/>
      <c r="I39" s="771" t="s">
        <v>361</v>
      </c>
      <c r="J39" s="770"/>
      <c r="K39" s="770"/>
      <c r="L39" s="772"/>
      <c r="N39" s="757"/>
      <c r="O39" s="757"/>
      <c r="P39" s="758"/>
      <c r="Q39" s="758"/>
      <c r="R39" s="758"/>
      <c r="S39" s="758"/>
      <c r="U39" s="592">
        <f>G49</f>
        <v>25.309999999999995</v>
      </c>
      <c r="V39" s="592">
        <f>G56</f>
        <v>32.76</v>
      </c>
    </row>
    <row r="40" spans="2:22" ht="39.950000000000003" customHeight="1">
      <c r="B40" s="503" t="s">
        <v>569</v>
      </c>
      <c r="E40" s="573" t="s">
        <v>375</v>
      </c>
      <c r="F40" s="567" t="s">
        <v>372</v>
      </c>
      <c r="G40" s="567" t="s">
        <v>428</v>
      </c>
      <c r="H40" s="567" t="s">
        <v>374</v>
      </c>
      <c r="I40" s="566" t="s">
        <v>375</v>
      </c>
      <c r="J40" s="567" t="s">
        <v>372</v>
      </c>
      <c r="K40" s="567" t="s">
        <v>428</v>
      </c>
      <c r="L40" s="574" t="s">
        <v>374</v>
      </c>
      <c r="N40" s="757"/>
      <c r="O40" s="757"/>
      <c r="P40" s="760"/>
      <c r="Q40" s="759"/>
      <c r="R40" s="760"/>
      <c r="S40" s="759"/>
      <c r="U40" s="592">
        <f>G51</f>
        <v>50.63</v>
      </c>
      <c r="V40" s="592">
        <f>G58</f>
        <v>65.53</v>
      </c>
    </row>
    <row r="41" spans="2:22" ht="39.950000000000003" customHeight="1">
      <c r="E41" s="575" t="s">
        <v>372</v>
      </c>
      <c r="F41" s="568" t="s">
        <v>567</v>
      </c>
      <c r="G41" s="588">
        <f>G26+J10</f>
        <v>45.87</v>
      </c>
      <c r="H41" s="568" t="s">
        <v>567</v>
      </c>
      <c r="I41" s="567" t="s">
        <v>372</v>
      </c>
      <c r="J41" s="568" t="s">
        <v>567</v>
      </c>
      <c r="K41" s="588">
        <f>K26+J8</f>
        <v>39.32</v>
      </c>
      <c r="L41" s="568" t="s">
        <v>567</v>
      </c>
      <c r="N41" s="757"/>
      <c r="O41" s="757"/>
      <c r="P41" s="601"/>
      <c r="Q41" s="601"/>
      <c r="R41" s="601"/>
      <c r="S41" s="601"/>
      <c r="U41" s="592">
        <f>K51</f>
        <v>97.22</v>
      </c>
      <c r="V41" s="592">
        <f>K58</f>
        <v>131.05000000000001</v>
      </c>
    </row>
    <row r="42" spans="2:22" ht="39.950000000000003" customHeight="1">
      <c r="E42" s="575" t="s">
        <v>373</v>
      </c>
      <c r="F42" s="568" t="s">
        <v>567</v>
      </c>
      <c r="G42" s="568" t="s">
        <v>567</v>
      </c>
      <c r="H42" s="568" t="s">
        <v>567</v>
      </c>
      <c r="I42" s="567" t="s">
        <v>373</v>
      </c>
      <c r="J42" s="568" t="s">
        <v>567</v>
      </c>
      <c r="K42" s="568" t="s">
        <v>567</v>
      </c>
      <c r="L42" s="568" t="s">
        <v>567</v>
      </c>
      <c r="N42" s="754"/>
      <c r="O42" s="755"/>
      <c r="P42" s="601"/>
      <c r="Q42" s="601"/>
      <c r="R42" s="601"/>
      <c r="S42" s="601"/>
      <c r="U42" s="598" t="s">
        <v>432</v>
      </c>
      <c r="V42" s="598" t="s">
        <v>432</v>
      </c>
    </row>
    <row r="43" spans="2:22" ht="39.950000000000003" customHeight="1" thickBot="1">
      <c r="E43" s="581" t="s">
        <v>374</v>
      </c>
      <c r="F43" s="587">
        <f>H7</f>
        <v>58.97</v>
      </c>
      <c r="G43" s="587">
        <f>H10</f>
        <v>65.53</v>
      </c>
      <c r="H43" s="568" t="s">
        <v>567</v>
      </c>
      <c r="I43" s="583" t="s">
        <v>374</v>
      </c>
      <c r="J43" s="587">
        <f>H5</f>
        <v>91.74</v>
      </c>
      <c r="K43" s="587">
        <f>H8</f>
        <v>131.05000000000001</v>
      </c>
      <c r="L43" s="568" t="s">
        <v>567</v>
      </c>
      <c r="N43" s="754"/>
      <c r="O43" s="754"/>
      <c r="P43" s="601"/>
      <c r="Q43" s="601"/>
      <c r="R43" s="601"/>
      <c r="S43" s="601"/>
      <c r="U43" s="592">
        <f>R11</f>
        <v>0.29160000000000003</v>
      </c>
      <c r="V43" s="592">
        <f>S11</f>
        <v>8.5000000000000006E-2</v>
      </c>
    </row>
    <row r="44" spans="2:22" ht="15.75" thickBot="1">
      <c r="D44" s="275"/>
      <c r="E44" s="635"/>
      <c r="F44" s="635"/>
      <c r="G44" s="636"/>
      <c r="H44" s="636"/>
      <c r="I44" s="636"/>
      <c r="J44" s="636"/>
      <c r="K44" s="636"/>
      <c r="L44" s="636"/>
      <c r="M44" s="275"/>
      <c r="N44" s="754"/>
      <c r="O44" s="755"/>
      <c r="P44" s="601"/>
      <c r="Q44" s="601"/>
      <c r="R44" s="601"/>
      <c r="S44" s="601"/>
      <c r="U44" s="592">
        <f>P11</f>
        <v>0.48600000000000004</v>
      </c>
      <c r="V44" s="592">
        <f>Q11</f>
        <v>0.14180000000000001</v>
      </c>
    </row>
    <row r="45" spans="2:22" ht="15.75" thickBot="1">
      <c r="U45" s="592">
        <f>R9</f>
        <v>1.1140000000000001</v>
      </c>
      <c r="V45" s="592">
        <f>S9</f>
        <v>1.4416</v>
      </c>
    </row>
    <row r="46" spans="2:22" ht="20.100000000000001" customHeight="1">
      <c r="E46" s="773" t="s">
        <v>467</v>
      </c>
      <c r="F46" s="774"/>
      <c r="G46" s="774"/>
      <c r="H46" s="774"/>
      <c r="I46" s="774"/>
      <c r="J46" s="774"/>
      <c r="K46" s="774"/>
      <c r="L46" s="775"/>
      <c r="U46" s="592">
        <f>R10</f>
        <v>1.2152000000000001</v>
      </c>
      <c r="V46" s="592">
        <f>S10</f>
        <v>1.5726</v>
      </c>
    </row>
    <row r="47" spans="2:22" ht="20.100000000000001" customHeight="1">
      <c r="E47" s="769" t="s">
        <v>362</v>
      </c>
      <c r="F47" s="770"/>
      <c r="G47" s="770"/>
      <c r="H47" s="770"/>
      <c r="I47" s="771" t="s">
        <v>361</v>
      </c>
      <c r="J47" s="770"/>
      <c r="K47" s="770"/>
      <c r="L47" s="772"/>
      <c r="U47" s="592">
        <f>P10</f>
        <v>2.0253999999999999</v>
      </c>
      <c r="V47" s="592">
        <f>Q9</f>
        <v>2.6210000000000004</v>
      </c>
    </row>
    <row r="48" spans="2:22" ht="39.950000000000003" customHeight="1">
      <c r="E48" s="573" t="s">
        <v>375</v>
      </c>
      <c r="F48" s="567"/>
      <c r="G48" s="586" t="s">
        <v>576</v>
      </c>
      <c r="H48" s="567"/>
      <c r="I48" s="566" t="s">
        <v>375</v>
      </c>
      <c r="J48" s="567"/>
      <c r="K48" s="586" t="s">
        <v>576</v>
      </c>
      <c r="L48" s="574"/>
      <c r="U48" s="505"/>
      <c r="V48" s="505"/>
    </row>
    <row r="49" spans="2:22" ht="39.950000000000003" customHeight="1">
      <c r="E49" s="575" t="s">
        <v>372</v>
      </c>
      <c r="F49" s="568"/>
      <c r="G49" s="588">
        <f>G19+K10</f>
        <v>25.309999999999995</v>
      </c>
      <c r="H49" s="568"/>
      <c r="I49" s="567" t="s">
        <v>372</v>
      </c>
      <c r="J49" s="568"/>
      <c r="K49" s="588">
        <f>K19+K8</f>
        <v>20.25</v>
      </c>
      <c r="L49" s="568"/>
      <c r="U49" s="598" t="s">
        <v>426</v>
      </c>
      <c r="V49" s="598" t="s">
        <v>427</v>
      </c>
    </row>
    <row r="50" spans="2:22" ht="39.950000000000003" customHeight="1">
      <c r="E50" s="575" t="s">
        <v>373</v>
      </c>
      <c r="F50" s="568"/>
      <c r="G50" s="568" t="s">
        <v>567</v>
      </c>
      <c r="H50" s="568"/>
      <c r="I50" s="567" t="s">
        <v>373</v>
      </c>
      <c r="J50" s="568"/>
      <c r="K50" s="568" t="s">
        <v>567</v>
      </c>
      <c r="L50" s="568"/>
      <c r="U50" s="592">
        <f>Q3</f>
        <v>4.7699999999999996</v>
      </c>
      <c r="V50" s="592">
        <f>R3</f>
        <v>3.57</v>
      </c>
    </row>
    <row r="51" spans="2:22" ht="39.950000000000003" customHeight="1">
      <c r="B51" s="719" t="s">
        <v>568</v>
      </c>
      <c r="E51" s="575" t="s">
        <v>374</v>
      </c>
      <c r="F51" s="568"/>
      <c r="G51" s="589">
        <f>G10</f>
        <v>50.63</v>
      </c>
      <c r="H51" s="568"/>
      <c r="I51" s="567" t="s">
        <v>374</v>
      </c>
      <c r="J51" s="568"/>
      <c r="K51" s="588">
        <f>K21+K8</f>
        <v>97.22</v>
      </c>
      <c r="L51" s="568"/>
      <c r="U51" s="598" t="s">
        <v>433</v>
      </c>
      <c r="V51" s="598" t="s">
        <v>434</v>
      </c>
    </row>
    <row r="52" spans="2:22" ht="20.100000000000001" customHeight="1" thickBot="1">
      <c r="B52" s="702" t="s">
        <v>545</v>
      </c>
      <c r="E52" s="578"/>
      <c r="F52" s="579"/>
      <c r="G52" s="579"/>
      <c r="H52" s="579"/>
      <c r="I52" s="579"/>
      <c r="J52" s="579"/>
      <c r="K52" s="579"/>
      <c r="L52" s="580"/>
      <c r="U52" s="592">
        <f>P18</f>
        <v>9.5399999999999999E-2</v>
      </c>
      <c r="V52" s="592">
        <f>R18</f>
        <v>7.1400000000000005E-2</v>
      </c>
    </row>
    <row r="53" spans="2:22" ht="20.100000000000001" customHeight="1">
      <c r="E53" s="773" t="s">
        <v>468</v>
      </c>
      <c r="F53" s="774"/>
      <c r="G53" s="774"/>
      <c r="H53" s="774"/>
      <c r="I53" s="774"/>
      <c r="J53" s="774"/>
      <c r="K53" s="774"/>
      <c r="L53" s="775"/>
    </row>
    <row r="54" spans="2:22" ht="20.100000000000001" customHeight="1">
      <c r="B54" s="503" t="s">
        <v>600</v>
      </c>
      <c r="E54" s="769" t="s">
        <v>362</v>
      </c>
      <c r="F54" s="770"/>
      <c r="G54" s="770"/>
      <c r="H54" s="770"/>
      <c r="I54" s="771" t="s">
        <v>361</v>
      </c>
      <c r="J54" s="770"/>
      <c r="K54" s="770"/>
      <c r="L54" s="772"/>
    </row>
    <row r="55" spans="2:22" ht="39.950000000000003" customHeight="1">
      <c r="B55" s="503" t="s">
        <v>569</v>
      </c>
      <c r="E55" s="573" t="s">
        <v>375</v>
      </c>
      <c r="F55" s="718"/>
      <c r="G55" s="586" t="s">
        <v>576</v>
      </c>
      <c r="H55" s="567"/>
      <c r="I55" s="566" t="s">
        <v>375</v>
      </c>
      <c r="J55" s="567"/>
      <c r="K55" s="586" t="s">
        <v>576</v>
      </c>
      <c r="L55" s="574"/>
    </row>
    <row r="56" spans="2:22" ht="39.950000000000003" customHeight="1">
      <c r="E56" s="575" t="s">
        <v>372</v>
      </c>
      <c r="F56" s="568"/>
      <c r="G56" s="588">
        <f>G26+L10</f>
        <v>32.76</v>
      </c>
      <c r="H56" s="568"/>
      <c r="I56" s="567" t="s">
        <v>372</v>
      </c>
      <c r="J56" s="568"/>
      <c r="K56" s="588">
        <f>K26+L8</f>
        <v>26.21</v>
      </c>
      <c r="L56" s="576"/>
      <c r="U56" s="505"/>
      <c r="V56" s="505"/>
    </row>
    <row r="57" spans="2:22" ht="39.950000000000003" customHeight="1">
      <c r="E57" s="575" t="s">
        <v>373</v>
      </c>
      <c r="F57" s="568"/>
      <c r="G57" s="568" t="s">
        <v>567</v>
      </c>
      <c r="H57" s="568"/>
      <c r="I57" s="567" t="s">
        <v>373</v>
      </c>
      <c r="J57" s="568"/>
      <c r="K57" s="568" t="s">
        <v>567</v>
      </c>
      <c r="L57" s="576"/>
      <c r="U57" s="505"/>
      <c r="V57" s="505"/>
    </row>
    <row r="58" spans="2:22" ht="39.950000000000003" customHeight="1" thickBot="1">
      <c r="E58" s="581" t="s">
        <v>374</v>
      </c>
      <c r="F58" s="582"/>
      <c r="G58" s="587">
        <f>H10</f>
        <v>65.53</v>
      </c>
      <c r="H58" s="582"/>
      <c r="I58" s="583" t="s">
        <v>374</v>
      </c>
      <c r="J58" s="585"/>
      <c r="K58" s="587">
        <f>H8</f>
        <v>131.05000000000001</v>
      </c>
      <c r="L58" s="584"/>
      <c r="U58" s="505"/>
      <c r="V58" s="505"/>
    </row>
    <row r="59" spans="2:22">
      <c r="U59" s="505"/>
      <c r="V59" s="505"/>
    </row>
    <row r="60" spans="2:22">
      <c r="U60" s="505"/>
      <c r="V60" s="505"/>
    </row>
    <row r="61" spans="2:22">
      <c r="U61" s="505"/>
      <c r="V61" s="505"/>
    </row>
    <row r="62" spans="2:22">
      <c r="U62" s="505"/>
      <c r="V62" s="505"/>
    </row>
    <row r="83" spans="5:9">
      <c r="E83" s="570"/>
      <c r="F83" s="571"/>
      <c r="G83" s="569"/>
      <c r="H83" s="569"/>
      <c r="I83" s="569"/>
    </row>
    <row r="84" spans="5:9">
      <c r="E84" s="572"/>
      <c r="F84" s="571"/>
      <c r="G84" s="572"/>
      <c r="H84" s="569"/>
      <c r="I84" s="569"/>
    </row>
    <row r="85" spans="5:9">
      <c r="E85" s="571"/>
      <c r="F85" s="571"/>
      <c r="G85" s="569"/>
      <c r="H85" s="569"/>
      <c r="I85" s="569"/>
    </row>
    <row r="86" spans="5:9">
      <c r="E86" s="570"/>
      <c r="F86" s="571"/>
      <c r="G86" s="569"/>
      <c r="H86" s="569"/>
      <c r="I86" s="569"/>
    </row>
    <row r="87" spans="5:9">
      <c r="E87" s="572"/>
      <c r="F87" s="571"/>
      <c r="G87" s="572"/>
      <c r="H87" s="569"/>
      <c r="I87" s="569"/>
    </row>
  </sheetData>
  <sheetProtection algorithmName="SHA-512" hashValue="EYXlDpNob4CChyFRBbPvrtQVHfNbANPXgBNGR8KqwU8fQ5LMNTl8z/Pq7KPsk5qCNCvyHvMPMpdSgmMpsAyzEQ==" saltValue="3lNtgjnu3Y+3MFHorr9zWA==" spinCount="100000" sheet="1" objects="1" scenarios="1" selectLockedCells="1" selectUnlockedCells="1"/>
  <sortState ref="V42:V46">
    <sortCondition ref="V42"/>
  </sortState>
  <mergeCells count="57">
    <mergeCell ref="B3:D4"/>
    <mergeCell ref="E3:F3"/>
    <mergeCell ref="G3:H3"/>
    <mergeCell ref="I3:J3"/>
    <mergeCell ref="B5:B7"/>
    <mergeCell ref="C5:C7"/>
    <mergeCell ref="K5:L7"/>
    <mergeCell ref="N5:O8"/>
    <mergeCell ref="P5:S5"/>
    <mergeCell ref="B8:B10"/>
    <mergeCell ref="C8:C10"/>
    <mergeCell ref="P6:S6"/>
    <mergeCell ref="P7:Q7"/>
    <mergeCell ref="R7:S7"/>
    <mergeCell ref="E16:L16"/>
    <mergeCell ref="N14:O17"/>
    <mergeCell ref="B11:B13"/>
    <mergeCell ref="C11:C13"/>
    <mergeCell ref="N9:O9"/>
    <mergeCell ref="N10:O10"/>
    <mergeCell ref="N11:O11"/>
    <mergeCell ref="E38:L38"/>
    <mergeCell ref="P17:Q17"/>
    <mergeCell ref="R17:S17"/>
    <mergeCell ref="N18:O18"/>
    <mergeCell ref="P18:Q18"/>
    <mergeCell ref="R18:S18"/>
    <mergeCell ref="E23:L23"/>
    <mergeCell ref="E24:H24"/>
    <mergeCell ref="I24:L24"/>
    <mergeCell ref="E31:L31"/>
    <mergeCell ref="E32:H32"/>
    <mergeCell ref="I32:L32"/>
    <mergeCell ref="E17:H17"/>
    <mergeCell ref="I17:L17"/>
    <mergeCell ref="E54:H54"/>
    <mergeCell ref="I54:L54"/>
    <mergeCell ref="E39:H39"/>
    <mergeCell ref="I39:L39"/>
    <mergeCell ref="E46:L46"/>
    <mergeCell ref="E47:H47"/>
    <mergeCell ref="I47:L47"/>
    <mergeCell ref="E53:L53"/>
    <mergeCell ref="N2:O3"/>
    <mergeCell ref="P2:P3"/>
    <mergeCell ref="N42:O42"/>
    <mergeCell ref="N43:O43"/>
    <mergeCell ref="N44:O44"/>
    <mergeCell ref="N38:O41"/>
    <mergeCell ref="P38:S38"/>
    <mergeCell ref="P39:S39"/>
    <mergeCell ref="P40:Q40"/>
    <mergeCell ref="R40:S40"/>
    <mergeCell ref="P14:S14"/>
    <mergeCell ref="P15:S15"/>
    <mergeCell ref="P16:Q16"/>
    <mergeCell ref="R16:S16"/>
  </mergeCells>
  <pageMargins left="0.7" right="0.7" top="0.75" bottom="0.75" header="0.3" footer="0.3"/>
  <pageSetup paperSize="8" scale="48"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B1:AN212"/>
  <sheetViews>
    <sheetView showGridLines="0" tabSelected="1" zoomScaleNormal="100" zoomScaleSheetLayoutView="50" workbookViewId="0">
      <selection activeCell="V9" sqref="V9"/>
    </sheetView>
  </sheetViews>
  <sheetFormatPr defaultColWidth="9.140625" defaultRowHeight="12.75"/>
  <cols>
    <col min="1" max="1" width="2.28515625" style="396" customWidth="1"/>
    <col min="2" max="2" width="4.85546875" style="396" customWidth="1"/>
    <col min="3" max="3" width="3.7109375" style="396" customWidth="1"/>
    <col min="4" max="4" width="4.7109375" style="396" customWidth="1"/>
    <col min="5" max="5" width="3.7109375" style="396" customWidth="1"/>
    <col min="6" max="6" width="14.7109375" style="396" customWidth="1"/>
    <col min="7" max="7" width="3.7109375" style="396" customWidth="1"/>
    <col min="8" max="8" width="12.7109375" style="396" customWidth="1"/>
    <col min="9" max="9" width="3.7109375" style="396" customWidth="1"/>
    <col min="10" max="10" width="12.7109375" style="396" customWidth="1"/>
    <col min="11" max="11" width="3.7109375" style="396" customWidth="1"/>
    <col min="12" max="12" width="12.7109375" style="396" customWidth="1"/>
    <col min="13" max="13" width="3.7109375" style="396" customWidth="1"/>
    <col min="14" max="14" width="14.7109375" style="396" customWidth="1"/>
    <col min="15" max="15" width="3.7109375" style="396" customWidth="1"/>
    <col min="16" max="16" width="14.7109375" style="396" customWidth="1"/>
    <col min="17" max="17" width="9.28515625" style="396" customWidth="1"/>
    <col min="18" max="18" width="4.85546875" style="396" customWidth="1"/>
    <col min="19" max="19" width="3.7109375" style="396" customWidth="1"/>
    <col min="20" max="20" width="4.7109375" style="396" customWidth="1"/>
    <col min="21" max="21" width="3.7109375" style="396" customWidth="1"/>
    <col min="22" max="22" width="14.7109375" style="396" customWidth="1"/>
    <col min="23" max="23" width="3.7109375" style="396" customWidth="1"/>
    <col min="24" max="24" width="12.7109375" style="396" customWidth="1"/>
    <col min="25" max="25" width="4.140625" style="396" customWidth="1"/>
    <col min="26" max="26" width="12.7109375" style="396" customWidth="1"/>
    <col min="27" max="27" width="3.7109375" style="396" customWidth="1"/>
    <col min="28" max="28" width="12.7109375" style="396" customWidth="1"/>
    <col min="29" max="29" width="3.7109375" style="396" customWidth="1"/>
    <col min="30" max="30" width="14.7109375" style="396" customWidth="1"/>
    <col min="31" max="31" width="3.7109375" style="396" customWidth="1"/>
    <col min="32" max="32" width="14.7109375" style="396" customWidth="1"/>
    <col min="33" max="33" width="9.28515625" style="396" customWidth="1"/>
    <col min="34" max="34" width="2.28515625" style="396" customWidth="1"/>
    <col min="35" max="35" width="14" style="397" hidden="1" customWidth="1"/>
    <col min="36" max="36" width="15" style="398" hidden="1" customWidth="1"/>
    <col min="37" max="37" width="11.140625" style="398" hidden="1" customWidth="1"/>
    <col min="38" max="39" width="9.140625" style="398" hidden="1" customWidth="1"/>
    <col min="40" max="40" width="9.140625" style="399" hidden="1" customWidth="1"/>
    <col min="41" max="16384" width="9.140625" style="396"/>
  </cols>
  <sheetData>
    <row r="1" spans="2:40" ht="15" customHeight="1" thickBot="1">
      <c r="B1" s="394"/>
      <c r="C1" s="395"/>
      <c r="D1" s="395"/>
      <c r="E1" s="395"/>
      <c r="F1" s="395"/>
      <c r="G1" s="395"/>
      <c r="H1" s="395"/>
      <c r="I1" s="395"/>
      <c r="J1" s="395"/>
      <c r="K1" s="395"/>
      <c r="L1" s="395"/>
      <c r="M1" s="395"/>
      <c r="N1" s="395"/>
      <c r="Q1" s="621" t="s">
        <v>577</v>
      </c>
      <c r="R1" s="394"/>
      <c r="T1" s="528" t="s">
        <v>392</v>
      </c>
      <c r="U1" s="395"/>
      <c r="V1" s="395"/>
      <c r="W1" s="395"/>
      <c r="X1" s="395"/>
      <c r="Y1" s="395"/>
      <c r="Z1" s="395"/>
      <c r="AA1" s="395"/>
      <c r="AB1" s="395"/>
      <c r="AC1" s="395"/>
      <c r="AD1" s="395"/>
      <c r="AG1" s="621" t="s">
        <v>577</v>
      </c>
    </row>
    <row r="2" spans="2:40" ht="12.75" customHeight="1">
      <c r="B2" s="861" t="s">
        <v>579</v>
      </c>
      <c r="C2" s="862"/>
      <c r="D2" s="862"/>
      <c r="E2" s="862"/>
      <c r="F2" s="862"/>
      <c r="G2" s="862"/>
      <c r="H2" s="862"/>
      <c r="I2" s="862"/>
      <c r="J2" s="862"/>
      <c r="K2" s="862"/>
      <c r="L2" s="862"/>
      <c r="M2" s="862"/>
      <c r="N2" s="862"/>
      <c r="O2" s="862"/>
      <c r="P2" s="862"/>
      <c r="Q2" s="863"/>
      <c r="R2" s="861" t="s">
        <v>578</v>
      </c>
      <c r="S2" s="862"/>
      <c r="T2" s="862"/>
      <c r="U2" s="862"/>
      <c r="V2" s="862"/>
      <c r="W2" s="862"/>
      <c r="X2" s="862"/>
      <c r="Y2" s="862"/>
      <c r="Z2" s="862"/>
      <c r="AA2" s="862"/>
      <c r="AB2" s="862"/>
      <c r="AC2" s="862"/>
      <c r="AD2" s="862"/>
      <c r="AE2" s="862"/>
      <c r="AF2" s="862"/>
      <c r="AG2" s="894" t="s">
        <v>489</v>
      </c>
    </row>
    <row r="3" spans="2:40" ht="12.75" customHeight="1">
      <c r="B3" s="864"/>
      <c r="C3" s="865"/>
      <c r="D3" s="865"/>
      <c r="E3" s="865"/>
      <c r="F3" s="865"/>
      <c r="G3" s="865"/>
      <c r="H3" s="865"/>
      <c r="I3" s="865"/>
      <c r="J3" s="865"/>
      <c r="K3" s="865"/>
      <c r="L3" s="865"/>
      <c r="M3" s="865"/>
      <c r="N3" s="865"/>
      <c r="O3" s="865"/>
      <c r="P3" s="865"/>
      <c r="Q3" s="866"/>
      <c r="R3" s="864"/>
      <c r="S3" s="865"/>
      <c r="T3" s="865"/>
      <c r="U3" s="865"/>
      <c r="V3" s="865"/>
      <c r="W3" s="865"/>
      <c r="X3" s="865"/>
      <c r="Y3" s="865"/>
      <c r="Z3" s="865"/>
      <c r="AA3" s="865"/>
      <c r="AB3" s="865"/>
      <c r="AC3" s="865"/>
      <c r="AD3" s="865"/>
      <c r="AE3" s="865"/>
      <c r="AF3" s="865"/>
      <c r="AG3" s="895"/>
    </row>
    <row r="4" spans="2:40" ht="12.75" customHeight="1">
      <c r="B4" s="867" t="s">
        <v>23</v>
      </c>
      <c r="C4" s="868"/>
      <c r="D4" s="868"/>
      <c r="E4" s="868"/>
      <c r="F4" s="868"/>
      <c r="G4" s="868"/>
      <c r="H4" s="868"/>
      <c r="I4" s="868"/>
      <c r="J4" s="868"/>
      <c r="K4" s="868"/>
      <c r="L4" s="868"/>
      <c r="M4" s="868"/>
      <c r="N4" s="868"/>
      <c r="O4" s="868"/>
      <c r="P4" s="868"/>
      <c r="Q4" s="869"/>
      <c r="R4" s="867" t="s">
        <v>23</v>
      </c>
      <c r="S4" s="897"/>
      <c r="T4" s="897"/>
      <c r="U4" s="897"/>
      <c r="V4" s="897"/>
      <c r="W4" s="897"/>
      <c r="X4" s="897"/>
      <c r="Y4" s="897"/>
      <c r="Z4" s="897"/>
      <c r="AA4" s="897"/>
      <c r="AB4" s="897"/>
      <c r="AC4" s="897"/>
      <c r="AD4" s="897"/>
      <c r="AE4" s="897"/>
      <c r="AF4" s="898"/>
      <c r="AG4" s="895"/>
    </row>
    <row r="5" spans="2:40" ht="13.5" customHeight="1" thickBot="1">
      <c r="B5" s="867"/>
      <c r="C5" s="868"/>
      <c r="D5" s="868"/>
      <c r="E5" s="868"/>
      <c r="F5" s="868"/>
      <c r="G5" s="868"/>
      <c r="H5" s="868"/>
      <c r="I5" s="868"/>
      <c r="J5" s="868"/>
      <c r="K5" s="868"/>
      <c r="L5" s="868"/>
      <c r="M5" s="868"/>
      <c r="N5" s="868"/>
      <c r="O5" s="868"/>
      <c r="P5" s="868"/>
      <c r="Q5" s="869"/>
      <c r="R5" s="899"/>
      <c r="S5" s="900"/>
      <c r="T5" s="900"/>
      <c r="U5" s="900"/>
      <c r="V5" s="900"/>
      <c r="W5" s="900"/>
      <c r="X5" s="900"/>
      <c r="Y5" s="900"/>
      <c r="Z5" s="900"/>
      <c r="AA5" s="900"/>
      <c r="AB5" s="900"/>
      <c r="AC5" s="900"/>
      <c r="AD5" s="900"/>
      <c r="AE5" s="900"/>
      <c r="AF5" s="901"/>
      <c r="AG5" s="896"/>
    </row>
    <row r="6" spans="2:40">
      <c r="B6" s="400"/>
      <c r="C6" s="401"/>
      <c r="D6" s="401"/>
      <c r="E6" s="401"/>
      <c r="F6" s="401"/>
      <c r="G6" s="401"/>
      <c r="H6" s="401"/>
      <c r="I6" s="401"/>
      <c r="J6" s="401"/>
      <c r="K6" s="401"/>
      <c r="L6" s="401"/>
      <c r="M6" s="401"/>
      <c r="N6" s="401"/>
      <c r="O6" s="401"/>
      <c r="P6" s="401"/>
      <c r="Q6" s="402"/>
      <c r="R6" s="400"/>
      <c r="S6" s="401"/>
      <c r="T6" s="401"/>
      <c r="U6" s="401"/>
      <c r="V6" s="401"/>
      <c r="W6" s="401"/>
      <c r="X6" s="401"/>
      <c r="Y6" s="401"/>
      <c r="Z6" s="401"/>
      <c r="AA6" s="401"/>
      <c r="AB6" s="401"/>
      <c r="AC6" s="401"/>
      <c r="AD6" s="401"/>
      <c r="AE6" s="401"/>
      <c r="AF6" s="401"/>
      <c r="AG6" s="402"/>
    </row>
    <row r="7" spans="2:40" s="399" customFormat="1" ht="15">
      <c r="B7" s="403"/>
      <c r="C7" s="351"/>
      <c r="D7" s="351"/>
      <c r="E7" s="351"/>
      <c r="F7" s="351"/>
      <c r="G7" s="404"/>
      <c r="H7" s="351"/>
      <c r="I7" s="404"/>
      <c r="J7" s="411"/>
      <c r="K7" s="404"/>
      <c r="L7" s="351"/>
      <c r="M7" s="404"/>
      <c r="N7" s="351"/>
      <c r="O7" s="351"/>
      <c r="P7" s="351"/>
      <c r="Q7" s="405"/>
      <c r="R7" s="910"/>
      <c r="S7" s="911"/>
      <c r="T7" s="406"/>
      <c r="U7" s="407"/>
      <c r="V7" s="408" t="s">
        <v>8</v>
      </c>
      <c r="W7" s="408"/>
      <c r="X7" s="408" t="s">
        <v>9</v>
      </c>
      <c r="Y7" s="408"/>
      <c r="Z7" s="408" t="s">
        <v>10</v>
      </c>
      <c r="AA7" s="408"/>
      <c r="AB7" s="408" t="s">
        <v>11</v>
      </c>
      <c r="AC7" s="408"/>
      <c r="AD7" s="408" t="s">
        <v>12</v>
      </c>
      <c r="AE7" s="407"/>
      <c r="AF7" s="409"/>
      <c r="AG7" s="410"/>
      <c r="AI7" s="397">
        <f>(V9*X9*AK7*AB9)-AD9</f>
        <v>0</v>
      </c>
      <c r="AJ7" s="398" t="s">
        <v>135</v>
      </c>
      <c r="AK7" s="398">
        <v>0.65</v>
      </c>
      <c r="AL7" s="398"/>
      <c r="AM7" s="398"/>
    </row>
    <row r="8" spans="2:40" s="416" customFormat="1">
      <c r="B8" s="403"/>
      <c r="C8" s="411"/>
      <c r="D8" s="411"/>
      <c r="E8" s="411"/>
      <c r="F8" s="411" t="s">
        <v>3</v>
      </c>
      <c r="G8" s="411"/>
      <c r="H8" s="411" t="s">
        <v>5</v>
      </c>
      <c r="I8" s="411"/>
      <c r="J8" s="411" t="s">
        <v>330</v>
      </c>
      <c r="K8" s="411"/>
      <c r="L8" s="411" t="s">
        <v>249</v>
      </c>
      <c r="M8" s="411"/>
      <c r="N8" s="411" t="s">
        <v>4</v>
      </c>
      <c r="O8" s="351"/>
      <c r="P8" s="351"/>
      <c r="Q8" s="405"/>
      <c r="R8" s="412"/>
      <c r="S8" s="411"/>
      <c r="T8" s="413"/>
      <c r="U8" s="411"/>
      <c r="V8" s="411" t="s">
        <v>3</v>
      </c>
      <c r="W8" s="411"/>
      <c r="X8" s="411" t="s">
        <v>5</v>
      </c>
      <c r="Y8" s="411"/>
      <c r="Z8" s="411" t="s">
        <v>330</v>
      </c>
      <c r="AA8" s="411"/>
      <c r="AB8" s="411" t="s">
        <v>249</v>
      </c>
      <c r="AC8" s="411"/>
      <c r="AD8" s="411" t="s">
        <v>4</v>
      </c>
      <c r="AE8" s="411"/>
      <c r="AF8" s="414"/>
      <c r="AG8" s="415"/>
      <c r="AI8" s="397">
        <f>(V9*X9*AK8*AB9)-AD9</f>
        <v>0</v>
      </c>
      <c r="AJ8" s="398" t="s">
        <v>132</v>
      </c>
      <c r="AK8" s="398">
        <v>1</v>
      </c>
      <c r="AL8" s="398"/>
      <c r="AM8" s="398"/>
      <c r="AN8" s="399"/>
    </row>
    <row r="9" spans="2:40" ht="15">
      <c r="B9" s="403"/>
      <c r="C9" s="351"/>
      <c r="D9" s="404" t="s">
        <v>0</v>
      </c>
      <c r="E9" s="351" t="s">
        <v>1</v>
      </c>
      <c r="F9" s="404" t="s">
        <v>253</v>
      </c>
      <c r="G9" s="351" t="s">
        <v>2</v>
      </c>
      <c r="H9" s="404" t="s">
        <v>254</v>
      </c>
      <c r="I9" s="351" t="s">
        <v>2</v>
      </c>
      <c r="J9" s="404" t="s">
        <v>255</v>
      </c>
      <c r="K9" s="351" t="s">
        <v>2</v>
      </c>
      <c r="L9" s="404" t="s">
        <v>256</v>
      </c>
      <c r="M9" s="351" t="s">
        <v>6</v>
      </c>
      <c r="N9" s="404" t="s">
        <v>257</v>
      </c>
      <c r="O9" s="351"/>
      <c r="P9" s="417"/>
      <c r="Q9" s="405"/>
      <c r="R9" s="403"/>
      <c r="S9" s="351"/>
      <c r="T9" s="343" t="s">
        <v>0</v>
      </c>
      <c r="U9" s="351" t="s">
        <v>1</v>
      </c>
      <c r="V9" s="297"/>
      <c r="W9" s="351" t="s">
        <v>2</v>
      </c>
      <c r="X9" s="297"/>
      <c r="Y9" s="351" t="s">
        <v>2</v>
      </c>
      <c r="Z9" s="297" t="s">
        <v>132</v>
      </c>
      <c r="AA9" s="351" t="s">
        <v>2</v>
      </c>
      <c r="AB9" s="297">
        <v>1</v>
      </c>
      <c r="AC9" s="351" t="s">
        <v>6</v>
      </c>
      <c r="AD9" s="297"/>
      <c r="AE9" s="351" t="s">
        <v>1</v>
      </c>
      <c r="AF9" s="418">
        <f>IF(AI9&gt;0,AI9,0)</f>
        <v>0</v>
      </c>
      <c r="AG9" s="419"/>
      <c r="AI9" s="420">
        <f>IF(Z9="SI",AI7,AI8)</f>
        <v>0</v>
      </c>
      <c r="AK9" s="398">
        <f>IF(Z9="SI",AK7,AK8)</f>
        <v>1</v>
      </c>
    </row>
    <row r="10" spans="2:40">
      <c r="B10" s="403"/>
      <c r="C10" s="351"/>
      <c r="D10" s="351"/>
      <c r="E10" s="351"/>
      <c r="F10" s="351"/>
      <c r="G10" s="351"/>
      <c r="H10" s="351"/>
      <c r="I10" s="351"/>
      <c r="J10" s="351"/>
      <c r="K10" s="351"/>
      <c r="L10" s="351"/>
      <c r="M10" s="351"/>
      <c r="N10" s="351"/>
      <c r="O10" s="351"/>
      <c r="P10" s="351"/>
      <c r="Q10" s="405"/>
      <c r="R10" s="403"/>
      <c r="S10" s="351"/>
      <c r="T10" s="421"/>
      <c r="U10" s="351"/>
      <c r="V10" s="351"/>
      <c r="W10" s="351"/>
      <c r="X10" s="351"/>
      <c r="Y10" s="351"/>
      <c r="Z10" s="351"/>
      <c r="AA10" s="351"/>
      <c r="AB10" s="351"/>
      <c r="AC10" s="351"/>
      <c r="AD10" s="351"/>
      <c r="AE10" s="351"/>
      <c r="AF10" s="422"/>
      <c r="AG10" s="419"/>
    </row>
    <row r="11" spans="2:40" ht="14.25">
      <c r="B11" s="403"/>
      <c r="C11" s="351"/>
      <c r="D11" s="351"/>
      <c r="E11" s="351"/>
      <c r="F11" s="351"/>
      <c r="G11" s="404"/>
      <c r="H11" s="351"/>
      <c r="I11" s="404"/>
      <c r="J11" s="351"/>
      <c r="K11" s="404"/>
      <c r="L11" s="351"/>
      <c r="M11" s="404"/>
      <c r="N11" s="351"/>
      <c r="O11" s="351"/>
      <c r="P11" s="351"/>
      <c r="Q11" s="405"/>
      <c r="R11" s="403"/>
      <c r="S11" s="351"/>
      <c r="T11" s="423"/>
      <c r="U11" s="424"/>
      <c r="V11" s="425" t="s">
        <v>8</v>
      </c>
      <c r="W11" s="425"/>
      <c r="X11" s="425" t="s">
        <v>9</v>
      </c>
      <c r="Y11" s="425"/>
      <c r="Z11" s="425" t="s">
        <v>10</v>
      </c>
      <c r="AA11" s="425"/>
      <c r="AB11" s="425" t="s">
        <v>11</v>
      </c>
      <c r="AC11" s="425"/>
      <c r="AD11" s="425" t="s">
        <v>13</v>
      </c>
      <c r="AE11" s="424"/>
      <c r="AF11" s="426"/>
      <c r="AG11" s="405"/>
      <c r="AI11" s="397">
        <f>(V13*X13*AK11*AB13)-AD13</f>
        <v>0</v>
      </c>
      <c r="AJ11" s="398" t="s">
        <v>135</v>
      </c>
      <c r="AK11" s="398">
        <v>0.65</v>
      </c>
    </row>
    <row r="12" spans="2:40">
      <c r="B12" s="427"/>
      <c r="C12" s="424"/>
      <c r="D12" s="424"/>
      <c r="E12" s="424"/>
      <c r="F12" s="424" t="s">
        <v>3</v>
      </c>
      <c r="G12" s="424"/>
      <c r="H12" s="424" t="s">
        <v>5</v>
      </c>
      <c r="I12" s="424"/>
      <c r="J12" s="411" t="s">
        <v>330</v>
      </c>
      <c r="K12" s="424"/>
      <c r="L12" s="424" t="s">
        <v>249</v>
      </c>
      <c r="M12" s="424"/>
      <c r="N12" s="424" t="s">
        <v>4</v>
      </c>
      <c r="O12" s="424"/>
      <c r="P12" s="424"/>
      <c r="Q12" s="428"/>
      <c r="R12" s="403"/>
      <c r="S12" s="351"/>
      <c r="T12" s="413"/>
      <c r="U12" s="411"/>
      <c r="V12" s="411" t="s">
        <v>3</v>
      </c>
      <c r="W12" s="411"/>
      <c r="X12" s="411" t="s">
        <v>5</v>
      </c>
      <c r="Y12" s="411"/>
      <c r="Z12" s="411" t="s">
        <v>330</v>
      </c>
      <c r="AA12" s="411"/>
      <c r="AB12" s="411" t="s">
        <v>249</v>
      </c>
      <c r="AC12" s="411"/>
      <c r="AD12" s="411" t="s">
        <v>4</v>
      </c>
      <c r="AE12" s="411"/>
      <c r="AF12" s="414"/>
      <c r="AG12" s="405"/>
      <c r="AI12" s="397">
        <f>(V13*X13*AK12*AB13)-AD13</f>
        <v>0</v>
      </c>
      <c r="AJ12" s="398" t="s">
        <v>132</v>
      </c>
      <c r="AK12" s="398">
        <v>1</v>
      </c>
    </row>
    <row r="13" spans="2:40" ht="15">
      <c r="B13" s="403"/>
      <c r="C13" s="351"/>
      <c r="D13" s="404" t="s">
        <v>7</v>
      </c>
      <c r="E13" s="351" t="s">
        <v>1</v>
      </c>
      <c r="F13" s="404" t="s">
        <v>253</v>
      </c>
      <c r="G13" s="351" t="s">
        <v>2</v>
      </c>
      <c r="H13" s="404" t="s">
        <v>254</v>
      </c>
      <c r="I13" s="351" t="s">
        <v>2</v>
      </c>
      <c r="J13" s="404" t="s">
        <v>255</v>
      </c>
      <c r="K13" s="351" t="s">
        <v>2</v>
      </c>
      <c r="L13" s="404" t="s">
        <v>256</v>
      </c>
      <c r="M13" s="351" t="s">
        <v>6</v>
      </c>
      <c r="N13" s="404" t="s">
        <v>258</v>
      </c>
      <c r="O13" s="351"/>
      <c r="P13" s="417"/>
      <c r="Q13" s="405"/>
      <c r="R13" s="403"/>
      <c r="S13" s="351"/>
      <c r="T13" s="343" t="s">
        <v>7</v>
      </c>
      <c r="U13" s="351" t="s">
        <v>1</v>
      </c>
      <c r="V13" s="297"/>
      <c r="W13" s="351" t="s">
        <v>2</v>
      </c>
      <c r="X13" s="297"/>
      <c r="Y13" s="351" t="s">
        <v>2</v>
      </c>
      <c r="Z13" s="297" t="s">
        <v>132</v>
      </c>
      <c r="AA13" s="351" t="s">
        <v>2</v>
      </c>
      <c r="AB13" s="297">
        <v>1</v>
      </c>
      <c r="AC13" s="351" t="s">
        <v>6</v>
      </c>
      <c r="AD13" s="297"/>
      <c r="AE13" s="351" t="s">
        <v>1</v>
      </c>
      <c r="AF13" s="418">
        <f>IF(AI13&gt;0,AI13,0)</f>
        <v>0</v>
      </c>
      <c r="AG13" s="405"/>
      <c r="AI13" s="420">
        <f>IF(Z13="SI",AI11,AI12)</f>
        <v>0</v>
      </c>
      <c r="AK13" s="398">
        <f>IF(Z13="SI",AK11,AK12)</f>
        <v>1</v>
      </c>
    </row>
    <row r="14" spans="2:40">
      <c r="B14" s="403"/>
      <c r="C14" s="351"/>
      <c r="D14" s="351"/>
      <c r="E14" s="351"/>
      <c r="F14" s="351"/>
      <c r="G14" s="351"/>
      <c r="H14" s="351"/>
      <c r="I14" s="351"/>
      <c r="J14" s="351"/>
      <c r="K14" s="351"/>
      <c r="L14" s="351"/>
      <c r="M14" s="351"/>
      <c r="N14" s="351"/>
      <c r="O14" s="351"/>
      <c r="P14" s="351"/>
      <c r="Q14" s="405"/>
      <c r="R14" s="403"/>
      <c r="S14" s="351"/>
      <c r="T14" s="421"/>
      <c r="U14" s="351"/>
      <c r="V14" s="351"/>
      <c r="W14" s="351"/>
      <c r="X14" s="351"/>
      <c r="Y14" s="351"/>
      <c r="Z14" s="351"/>
      <c r="AA14" s="351"/>
      <c r="AB14" s="351"/>
      <c r="AC14" s="351"/>
      <c r="AD14" s="351"/>
      <c r="AE14" s="351"/>
      <c r="AF14" s="422"/>
      <c r="AG14" s="405"/>
    </row>
    <row r="15" spans="2:40">
      <c r="B15" s="403"/>
      <c r="C15" s="351"/>
      <c r="D15" s="351"/>
      <c r="E15" s="351"/>
      <c r="F15" s="351"/>
      <c r="G15" s="351"/>
      <c r="H15" s="351"/>
      <c r="I15" s="351"/>
      <c r="J15" s="351"/>
      <c r="K15" s="351"/>
      <c r="L15" s="351"/>
      <c r="M15" s="351"/>
      <c r="N15" s="351"/>
      <c r="O15" s="351"/>
      <c r="P15" s="351"/>
      <c r="Q15" s="405"/>
      <c r="R15" s="403"/>
      <c r="S15" s="351"/>
      <c r="T15" s="429"/>
      <c r="U15" s="430"/>
      <c r="V15" s="430"/>
      <c r="W15" s="430"/>
      <c r="X15" s="430"/>
      <c r="Y15" s="430"/>
      <c r="Z15" s="430"/>
      <c r="AA15" s="430"/>
      <c r="AB15" s="430"/>
      <c r="AC15" s="430"/>
      <c r="AD15" s="431" t="s">
        <v>26</v>
      </c>
      <c r="AE15" s="431"/>
      <c r="AF15" s="432">
        <f>AF9+AF13</f>
        <v>0</v>
      </c>
      <c r="AG15" s="405"/>
    </row>
    <row r="16" spans="2:40">
      <c r="B16" s="403"/>
      <c r="C16" s="351"/>
      <c r="D16" s="351"/>
      <c r="E16" s="351"/>
      <c r="F16" s="351"/>
      <c r="G16" s="351"/>
      <c r="H16" s="351"/>
      <c r="I16" s="351"/>
      <c r="J16" s="351"/>
      <c r="K16" s="351"/>
      <c r="L16" s="351"/>
      <c r="M16" s="351"/>
      <c r="N16" s="351"/>
      <c r="O16" s="351"/>
      <c r="P16" s="351"/>
      <c r="Q16" s="405"/>
      <c r="R16" s="403"/>
      <c r="S16" s="351"/>
      <c r="T16" s="351"/>
      <c r="U16" s="351"/>
      <c r="V16" s="351"/>
      <c r="W16" s="351"/>
      <c r="X16" s="351"/>
      <c r="Y16" s="351"/>
      <c r="Z16" s="351"/>
      <c r="AA16" s="351"/>
      <c r="AB16" s="351"/>
      <c r="AC16" s="351"/>
      <c r="AD16" s="351"/>
      <c r="AE16" s="351"/>
      <c r="AF16" s="351"/>
      <c r="AG16" s="405"/>
    </row>
    <row r="17" spans="2:37" ht="14.25">
      <c r="B17" s="403"/>
      <c r="C17" s="351"/>
      <c r="D17" s="351"/>
      <c r="E17" s="351"/>
      <c r="F17" s="351"/>
      <c r="G17" s="351"/>
      <c r="H17" s="351"/>
      <c r="I17" s="351"/>
      <c r="J17" s="351"/>
      <c r="K17" s="351"/>
      <c r="L17" s="351"/>
      <c r="M17" s="351"/>
      <c r="N17" s="351"/>
      <c r="O17" s="351"/>
      <c r="P17" s="351"/>
      <c r="Q17" s="405"/>
      <c r="R17" s="403"/>
      <c r="S17" s="351"/>
      <c r="T17" s="406"/>
      <c r="U17" s="407"/>
      <c r="V17" s="408" t="s">
        <v>8</v>
      </c>
      <c r="W17" s="408"/>
      <c r="X17" s="408" t="s">
        <v>9</v>
      </c>
      <c r="Y17" s="408"/>
      <c r="Z17" s="408" t="s">
        <v>10</v>
      </c>
      <c r="AA17" s="408"/>
      <c r="AB17" s="408" t="s">
        <v>11</v>
      </c>
      <c r="AC17" s="408"/>
      <c r="AD17" s="408" t="s">
        <v>12</v>
      </c>
      <c r="AE17" s="407"/>
      <c r="AF17" s="409"/>
      <c r="AG17" s="410"/>
      <c r="AH17" s="399"/>
      <c r="AI17" s="397">
        <f>(V19*X19*AK17*AB19)-AD19</f>
        <v>0</v>
      </c>
      <c r="AJ17" s="398" t="s">
        <v>135</v>
      </c>
      <c r="AK17" s="398">
        <v>0.65</v>
      </c>
    </row>
    <row r="18" spans="2:37">
      <c r="B18" s="403"/>
      <c r="C18" s="351"/>
      <c r="D18" s="351"/>
      <c r="E18" s="351"/>
      <c r="F18" s="351"/>
      <c r="G18" s="351"/>
      <c r="H18" s="351"/>
      <c r="I18" s="351"/>
      <c r="J18" s="351"/>
      <c r="K18" s="351"/>
      <c r="L18" s="351"/>
      <c r="M18" s="351"/>
      <c r="N18" s="351"/>
      <c r="O18" s="351"/>
      <c r="P18" s="351"/>
      <c r="Q18" s="405"/>
      <c r="R18" s="403"/>
      <c r="S18" s="351"/>
      <c r="T18" s="413"/>
      <c r="U18" s="411"/>
      <c r="V18" s="411" t="s">
        <v>3</v>
      </c>
      <c r="W18" s="411"/>
      <c r="X18" s="411" t="s">
        <v>5</v>
      </c>
      <c r="Y18" s="411"/>
      <c r="Z18" s="411" t="s">
        <v>330</v>
      </c>
      <c r="AA18" s="411"/>
      <c r="AB18" s="411" t="s">
        <v>249</v>
      </c>
      <c r="AC18" s="411"/>
      <c r="AD18" s="411" t="s">
        <v>4</v>
      </c>
      <c r="AE18" s="411"/>
      <c r="AF18" s="414"/>
      <c r="AG18" s="415"/>
      <c r="AH18" s="416"/>
      <c r="AI18" s="397">
        <f>(V19*X19*AK18*AB19)-AD19</f>
        <v>0</v>
      </c>
      <c r="AJ18" s="398" t="s">
        <v>132</v>
      </c>
      <c r="AK18" s="398">
        <v>1</v>
      </c>
    </row>
    <row r="19" spans="2:37">
      <c r="B19" s="403"/>
      <c r="C19" s="351"/>
      <c r="D19" s="351"/>
      <c r="E19" s="351"/>
      <c r="F19" s="351"/>
      <c r="G19" s="351"/>
      <c r="H19" s="351"/>
      <c r="I19" s="351"/>
      <c r="J19" s="351"/>
      <c r="K19" s="351"/>
      <c r="L19" s="351"/>
      <c r="M19" s="351"/>
      <c r="N19" s="351"/>
      <c r="O19" s="351"/>
      <c r="P19" s="351"/>
      <c r="Q19" s="405"/>
      <c r="R19" s="403"/>
      <c r="S19" s="351"/>
      <c r="T19" s="343" t="s">
        <v>0</v>
      </c>
      <c r="U19" s="351" t="s">
        <v>1</v>
      </c>
      <c r="V19" s="297"/>
      <c r="W19" s="351" t="s">
        <v>2</v>
      </c>
      <c r="X19" s="297"/>
      <c r="Y19" s="351" t="s">
        <v>2</v>
      </c>
      <c r="Z19" s="297" t="s">
        <v>132</v>
      </c>
      <c r="AA19" s="351" t="s">
        <v>2</v>
      </c>
      <c r="AB19" s="297">
        <v>1</v>
      </c>
      <c r="AC19" s="351" t="s">
        <v>6</v>
      </c>
      <c r="AD19" s="297"/>
      <c r="AE19" s="351" t="s">
        <v>1</v>
      </c>
      <c r="AF19" s="418">
        <f>IF(AI19&gt;0,AI19,0)</f>
        <v>0</v>
      </c>
      <c r="AG19" s="419"/>
      <c r="AI19" s="420">
        <f>IF(Z19="SI",AI17,AI18)</f>
        <v>0</v>
      </c>
      <c r="AK19" s="398">
        <f>IF(Z19="SI",AK17,AK18)</f>
        <v>1</v>
      </c>
    </row>
    <row r="20" spans="2:37">
      <c r="B20" s="403"/>
      <c r="C20" s="351"/>
      <c r="D20" s="351"/>
      <c r="E20" s="351"/>
      <c r="F20" s="351"/>
      <c r="G20" s="351"/>
      <c r="H20" s="351"/>
      <c r="I20" s="351"/>
      <c r="J20" s="351"/>
      <c r="K20" s="351"/>
      <c r="L20" s="351"/>
      <c r="M20" s="351"/>
      <c r="N20" s="351"/>
      <c r="O20" s="351"/>
      <c r="P20" s="351"/>
      <c r="Q20" s="405"/>
      <c r="R20" s="403"/>
      <c r="S20" s="351"/>
      <c r="T20" s="421"/>
      <c r="U20" s="351"/>
      <c r="V20" s="351"/>
      <c r="W20" s="351"/>
      <c r="X20" s="351"/>
      <c r="Y20" s="351"/>
      <c r="Z20" s="351"/>
      <c r="AA20" s="351"/>
      <c r="AB20" s="351"/>
      <c r="AC20" s="351"/>
      <c r="AD20" s="351"/>
      <c r="AE20" s="351"/>
      <c r="AF20" s="422"/>
      <c r="AG20" s="419"/>
    </row>
    <row r="21" spans="2:37" ht="14.25">
      <c r="B21" s="403"/>
      <c r="C21" s="351"/>
      <c r="D21" s="351"/>
      <c r="E21" s="351"/>
      <c r="F21" s="351"/>
      <c r="G21" s="351"/>
      <c r="H21" s="351"/>
      <c r="I21" s="351"/>
      <c r="J21" s="351"/>
      <c r="K21" s="351"/>
      <c r="L21" s="351"/>
      <c r="M21" s="351"/>
      <c r="N21" s="351"/>
      <c r="O21" s="351"/>
      <c r="P21" s="351"/>
      <c r="Q21" s="405"/>
      <c r="R21" s="403"/>
      <c r="S21" s="351"/>
      <c r="T21" s="423"/>
      <c r="U21" s="424"/>
      <c r="V21" s="425" t="s">
        <v>8</v>
      </c>
      <c r="W21" s="425"/>
      <c r="X21" s="425" t="s">
        <v>9</v>
      </c>
      <c r="Y21" s="425"/>
      <c r="Z21" s="425" t="s">
        <v>10</v>
      </c>
      <c r="AA21" s="425"/>
      <c r="AB21" s="425" t="s">
        <v>11</v>
      </c>
      <c r="AC21" s="425"/>
      <c r="AD21" s="425" t="s">
        <v>13</v>
      </c>
      <c r="AE21" s="424"/>
      <c r="AF21" s="426"/>
      <c r="AG21" s="405"/>
      <c r="AI21" s="397">
        <f>(V23*X23*AK21*AB23)-AD23</f>
        <v>0</v>
      </c>
      <c r="AJ21" s="398" t="s">
        <v>135</v>
      </c>
      <c r="AK21" s="398">
        <v>0.65</v>
      </c>
    </row>
    <row r="22" spans="2:37">
      <c r="B22" s="403"/>
      <c r="C22" s="351"/>
      <c r="D22" s="351"/>
      <c r="E22" s="351"/>
      <c r="F22" s="351"/>
      <c r="G22" s="351"/>
      <c r="H22" s="351"/>
      <c r="I22" s="351"/>
      <c r="J22" s="351"/>
      <c r="K22" s="351"/>
      <c r="L22" s="351"/>
      <c r="M22" s="351"/>
      <c r="N22" s="351"/>
      <c r="O22" s="351"/>
      <c r="P22" s="351"/>
      <c r="Q22" s="405"/>
      <c r="R22" s="403"/>
      <c r="S22" s="351"/>
      <c r="T22" s="413"/>
      <c r="U22" s="411"/>
      <c r="V22" s="411" t="s">
        <v>3</v>
      </c>
      <c r="W22" s="411"/>
      <c r="X22" s="411" t="s">
        <v>5</v>
      </c>
      <c r="Y22" s="411"/>
      <c r="Z22" s="411" t="s">
        <v>330</v>
      </c>
      <c r="AA22" s="411"/>
      <c r="AB22" s="411" t="s">
        <v>249</v>
      </c>
      <c r="AC22" s="411"/>
      <c r="AD22" s="411" t="s">
        <v>4</v>
      </c>
      <c r="AE22" s="411"/>
      <c r="AF22" s="414"/>
      <c r="AG22" s="405"/>
      <c r="AI22" s="397">
        <f>(V23*X23*AK22*AB23)-AD23</f>
        <v>0</v>
      </c>
      <c r="AJ22" s="398" t="s">
        <v>132</v>
      </c>
      <c r="AK22" s="398">
        <v>1</v>
      </c>
    </row>
    <row r="23" spans="2:37">
      <c r="B23" s="403"/>
      <c r="C23" s="351"/>
      <c r="D23" s="351"/>
      <c r="E23" s="351"/>
      <c r="F23" s="351"/>
      <c r="G23" s="351"/>
      <c r="H23" s="351"/>
      <c r="I23" s="351"/>
      <c r="J23" s="351"/>
      <c r="K23" s="351"/>
      <c r="L23" s="351"/>
      <c r="M23" s="351"/>
      <c r="N23" s="351"/>
      <c r="O23" s="351"/>
      <c r="P23" s="351"/>
      <c r="Q23" s="405"/>
      <c r="R23" s="403"/>
      <c r="S23" s="351"/>
      <c r="T23" s="343" t="s">
        <v>7</v>
      </c>
      <c r="U23" s="351" t="s">
        <v>1</v>
      </c>
      <c r="V23" s="297"/>
      <c r="W23" s="351" t="s">
        <v>2</v>
      </c>
      <c r="X23" s="297"/>
      <c r="Y23" s="351" t="s">
        <v>2</v>
      </c>
      <c r="Z23" s="297" t="s">
        <v>132</v>
      </c>
      <c r="AA23" s="351" t="s">
        <v>2</v>
      </c>
      <c r="AB23" s="297">
        <v>1</v>
      </c>
      <c r="AC23" s="351" t="s">
        <v>6</v>
      </c>
      <c r="AD23" s="297"/>
      <c r="AE23" s="351" t="s">
        <v>1</v>
      </c>
      <c r="AF23" s="418">
        <f>IF(AI23&gt;0,AI23,0)</f>
        <v>0</v>
      </c>
      <c r="AG23" s="405"/>
      <c r="AI23" s="420">
        <f>IF(Z23="SI",AI21,AI22)</f>
        <v>0</v>
      </c>
      <c r="AK23" s="398">
        <f>IF(Z23="SI",AK21,AK22)</f>
        <v>1</v>
      </c>
    </row>
    <row r="24" spans="2:37">
      <c r="B24" s="403"/>
      <c r="C24" s="351"/>
      <c r="D24" s="351"/>
      <c r="E24" s="351"/>
      <c r="F24" s="351"/>
      <c r="G24" s="351"/>
      <c r="H24" s="351"/>
      <c r="I24" s="351"/>
      <c r="J24" s="351"/>
      <c r="K24" s="351"/>
      <c r="L24" s="351"/>
      <c r="M24" s="351"/>
      <c r="N24" s="351"/>
      <c r="O24" s="351"/>
      <c r="P24" s="351"/>
      <c r="Q24" s="405"/>
      <c r="R24" s="403"/>
      <c r="S24" s="351"/>
      <c r="T24" s="421"/>
      <c r="U24" s="351"/>
      <c r="V24" s="351"/>
      <c r="W24" s="351"/>
      <c r="X24" s="351"/>
      <c r="Y24" s="351"/>
      <c r="Z24" s="351"/>
      <c r="AA24" s="351"/>
      <c r="AB24" s="351"/>
      <c r="AC24" s="351"/>
      <c r="AD24" s="351"/>
      <c r="AE24" s="351"/>
      <c r="AF24" s="422"/>
      <c r="AG24" s="405"/>
    </row>
    <row r="25" spans="2:37">
      <c r="B25" s="403"/>
      <c r="C25" s="351"/>
      <c r="D25" s="351"/>
      <c r="E25" s="351"/>
      <c r="F25" s="351"/>
      <c r="G25" s="351"/>
      <c r="H25" s="351"/>
      <c r="I25" s="351"/>
      <c r="J25" s="351"/>
      <c r="K25" s="351"/>
      <c r="L25" s="351"/>
      <c r="M25" s="351"/>
      <c r="N25" s="351"/>
      <c r="O25" s="351"/>
      <c r="P25" s="351"/>
      <c r="Q25" s="405"/>
      <c r="R25" s="403"/>
      <c r="S25" s="351"/>
      <c r="T25" s="429"/>
      <c r="U25" s="430"/>
      <c r="V25" s="430"/>
      <c r="W25" s="430"/>
      <c r="X25" s="430"/>
      <c r="Y25" s="430"/>
      <c r="Z25" s="430"/>
      <c r="AA25" s="430"/>
      <c r="AB25" s="430"/>
      <c r="AC25" s="430"/>
      <c r="AD25" s="431" t="s">
        <v>26</v>
      </c>
      <c r="AE25" s="431"/>
      <c r="AF25" s="432">
        <f>AF19+AF23</f>
        <v>0</v>
      </c>
      <c r="AG25" s="405"/>
    </row>
    <row r="26" spans="2:37">
      <c r="B26" s="403"/>
      <c r="C26" s="351"/>
      <c r="D26" s="351"/>
      <c r="E26" s="351"/>
      <c r="F26" s="351"/>
      <c r="G26" s="351"/>
      <c r="H26" s="351"/>
      <c r="I26" s="351"/>
      <c r="J26" s="351"/>
      <c r="K26" s="351"/>
      <c r="L26" s="351"/>
      <c r="M26" s="351"/>
      <c r="N26" s="351"/>
      <c r="O26" s="351"/>
      <c r="P26" s="351"/>
      <c r="Q26" s="405"/>
      <c r="R26" s="403"/>
      <c r="S26" s="351"/>
      <c r="T26" s="351"/>
      <c r="U26" s="351"/>
      <c r="V26" s="351"/>
      <c r="W26" s="351"/>
      <c r="X26" s="351"/>
      <c r="Y26" s="351"/>
      <c r="Z26" s="351"/>
      <c r="AA26" s="351"/>
      <c r="AB26" s="351"/>
      <c r="AC26" s="351"/>
      <c r="AD26" s="351"/>
      <c r="AE26" s="351"/>
      <c r="AF26" s="351"/>
      <c r="AG26" s="405"/>
    </row>
    <row r="27" spans="2:37" ht="14.25">
      <c r="B27" s="403"/>
      <c r="C27" s="351"/>
      <c r="D27" s="351"/>
      <c r="E27" s="351"/>
      <c r="F27" s="351"/>
      <c r="G27" s="351"/>
      <c r="H27" s="351"/>
      <c r="I27" s="351"/>
      <c r="J27" s="351"/>
      <c r="K27" s="351"/>
      <c r="L27" s="351"/>
      <c r="M27" s="351"/>
      <c r="N27" s="351"/>
      <c r="O27" s="351"/>
      <c r="P27" s="351"/>
      <c r="Q27" s="405"/>
      <c r="R27" s="403"/>
      <c r="S27" s="351"/>
      <c r="T27" s="406"/>
      <c r="U27" s="407"/>
      <c r="V27" s="408" t="s">
        <v>8</v>
      </c>
      <c r="W27" s="408"/>
      <c r="X27" s="408" t="s">
        <v>9</v>
      </c>
      <c r="Y27" s="408"/>
      <c r="Z27" s="408" t="s">
        <v>10</v>
      </c>
      <c r="AA27" s="408"/>
      <c r="AB27" s="408" t="s">
        <v>11</v>
      </c>
      <c r="AC27" s="408"/>
      <c r="AD27" s="408" t="s">
        <v>12</v>
      </c>
      <c r="AE27" s="407"/>
      <c r="AF27" s="409"/>
      <c r="AG27" s="410"/>
      <c r="AH27" s="399"/>
      <c r="AI27" s="397">
        <f>(V29*X29*AK27*AB29)-AD29</f>
        <v>0</v>
      </c>
      <c r="AJ27" s="398" t="s">
        <v>135</v>
      </c>
      <c r="AK27" s="398">
        <v>0.65</v>
      </c>
    </row>
    <row r="28" spans="2:37">
      <c r="B28" s="403"/>
      <c r="C28" s="351"/>
      <c r="D28" s="351"/>
      <c r="E28" s="351"/>
      <c r="F28" s="351"/>
      <c r="G28" s="351"/>
      <c r="H28" s="351"/>
      <c r="I28" s="351"/>
      <c r="J28" s="351"/>
      <c r="K28" s="351"/>
      <c r="L28" s="351"/>
      <c r="M28" s="351"/>
      <c r="N28" s="351"/>
      <c r="O28" s="351"/>
      <c r="P28" s="351"/>
      <c r="Q28" s="405"/>
      <c r="R28" s="403"/>
      <c r="S28" s="351"/>
      <c r="T28" s="413"/>
      <c r="U28" s="411"/>
      <c r="V28" s="411" t="s">
        <v>3</v>
      </c>
      <c r="W28" s="411"/>
      <c r="X28" s="411" t="s">
        <v>5</v>
      </c>
      <c r="Y28" s="411"/>
      <c r="Z28" s="411" t="s">
        <v>330</v>
      </c>
      <c r="AA28" s="411"/>
      <c r="AB28" s="411" t="s">
        <v>249</v>
      </c>
      <c r="AC28" s="411"/>
      <c r="AD28" s="411" t="s">
        <v>4</v>
      </c>
      <c r="AE28" s="411"/>
      <c r="AF28" s="414"/>
      <c r="AG28" s="415"/>
      <c r="AH28" s="416"/>
      <c r="AI28" s="397">
        <f>(V29*X29*AK28*AB29)-AD29</f>
        <v>0</v>
      </c>
      <c r="AJ28" s="398" t="s">
        <v>132</v>
      </c>
      <c r="AK28" s="398">
        <v>1</v>
      </c>
    </row>
    <row r="29" spans="2:37">
      <c r="B29" s="403"/>
      <c r="C29" s="351"/>
      <c r="D29" s="351"/>
      <c r="E29" s="351"/>
      <c r="F29" s="351"/>
      <c r="G29" s="351"/>
      <c r="H29" s="351"/>
      <c r="I29" s="351"/>
      <c r="J29" s="351"/>
      <c r="K29" s="351"/>
      <c r="L29" s="351"/>
      <c r="M29" s="351"/>
      <c r="N29" s="351"/>
      <c r="O29" s="351"/>
      <c r="P29" s="351"/>
      <c r="Q29" s="405"/>
      <c r="R29" s="403"/>
      <c r="S29" s="351"/>
      <c r="T29" s="343" t="s">
        <v>0</v>
      </c>
      <c r="U29" s="351" t="s">
        <v>1</v>
      </c>
      <c r="V29" s="297"/>
      <c r="W29" s="351" t="s">
        <v>2</v>
      </c>
      <c r="X29" s="297"/>
      <c r="Y29" s="351" t="s">
        <v>2</v>
      </c>
      <c r="Z29" s="297" t="s">
        <v>132</v>
      </c>
      <c r="AA29" s="351" t="s">
        <v>2</v>
      </c>
      <c r="AB29" s="297">
        <v>1</v>
      </c>
      <c r="AC29" s="351" t="s">
        <v>6</v>
      </c>
      <c r="AD29" s="297"/>
      <c r="AE29" s="351" t="s">
        <v>1</v>
      </c>
      <c r="AF29" s="418">
        <f>IF(AI29&gt;0,AI29,0)</f>
        <v>0</v>
      </c>
      <c r="AG29" s="419"/>
      <c r="AI29" s="420">
        <f>IF(Z29="SI",AI27,AI28)</f>
        <v>0</v>
      </c>
      <c r="AK29" s="398">
        <f>IF(Z29="SI",AK27,AK28)</f>
        <v>1</v>
      </c>
    </row>
    <row r="30" spans="2:37">
      <c r="B30" s="403"/>
      <c r="C30" s="351"/>
      <c r="D30" s="351"/>
      <c r="E30" s="351"/>
      <c r="F30" s="351"/>
      <c r="G30" s="351"/>
      <c r="H30" s="351"/>
      <c r="I30" s="351"/>
      <c r="J30" s="351"/>
      <c r="K30" s="351"/>
      <c r="L30" s="351"/>
      <c r="M30" s="351"/>
      <c r="N30" s="351"/>
      <c r="O30" s="351"/>
      <c r="P30" s="351"/>
      <c r="Q30" s="405"/>
      <c r="R30" s="403"/>
      <c r="S30" s="351"/>
      <c r="T30" s="421"/>
      <c r="U30" s="351"/>
      <c r="V30" s="351"/>
      <c r="W30" s="351"/>
      <c r="X30" s="351"/>
      <c r="Y30" s="351"/>
      <c r="Z30" s="351"/>
      <c r="AA30" s="351"/>
      <c r="AB30" s="351"/>
      <c r="AC30" s="351"/>
      <c r="AD30" s="351"/>
      <c r="AE30" s="351"/>
      <c r="AF30" s="422"/>
      <c r="AG30" s="419"/>
    </row>
    <row r="31" spans="2:37" ht="14.25">
      <c r="B31" s="403"/>
      <c r="C31" s="351"/>
      <c r="D31" s="351"/>
      <c r="E31" s="351"/>
      <c r="F31" s="351"/>
      <c r="G31" s="351"/>
      <c r="H31" s="351"/>
      <c r="I31" s="351"/>
      <c r="J31" s="351"/>
      <c r="K31" s="351"/>
      <c r="L31" s="351"/>
      <c r="M31" s="351"/>
      <c r="N31" s="351"/>
      <c r="O31" s="351"/>
      <c r="P31" s="351"/>
      <c r="Q31" s="405"/>
      <c r="R31" s="403"/>
      <c r="S31" s="351"/>
      <c r="T31" s="423"/>
      <c r="U31" s="424"/>
      <c r="V31" s="425" t="s">
        <v>8</v>
      </c>
      <c r="W31" s="425"/>
      <c r="X31" s="425" t="s">
        <v>9</v>
      </c>
      <c r="Y31" s="425"/>
      <c r="Z31" s="425" t="s">
        <v>10</v>
      </c>
      <c r="AA31" s="425"/>
      <c r="AB31" s="425" t="s">
        <v>11</v>
      </c>
      <c r="AC31" s="425"/>
      <c r="AD31" s="425" t="s">
        <v>13</v>
      </c>
      <c r="AE31" s="424"/>
      <c r="AF31" s="426"/>
      <c r="AG31" s="405"/>
      <c r="AI31" s="397">
        <f>(V33*X33*AK31*AB33)-AD33</f>
        <v>0</v>
      </c>
      <c r="AJ31" s="398" t="s">
        <v>135</v>
      </c>
      <c r="AK31" s="398">
        <v>0.65</v>
      </c>
    </row>
    <row r="32" spans="2:37">
      <c r="B32" s="403"/>
      <c r="C32" s="351"/>
      <c r="D32" s="351"/>
      <c r="E32" s="351"/>
      <c r="F32" s="351"/>
      <c r="G32" s="351"/>
      <c r="H32" s="351"/>
      <c r="I32" s="351"/>
      <c r="J32" s="351"/>
      <c r="K32" s="351"/>
      <c r="L32" s="351"/>
      <c r="M32" s="351"/>
      <c r="N32" s="351"/>
      <c r="O32" s="351"/>
      <c r="P32" s="351"/>
      <c r="Q32" s="405"/>
      <c r="R32" s="403"/>
      <c r="S32" s="351"/>
      <c r="T32" s="413"/>
      <c r="U32" s="411"/>
      <c r="V32" s="411" t="s">
        <v>3</v>
      </c>
      <c r="W32" s="411"/>
      <c r="X32" s="411" t="s">
        <v>5</v>
      </c>
      <c r="Y32" s="411"/>
      <c r="Z32" s="411" t="s">
        <v>330</v>
      </c>
      <c r="AA32" s="411"/>
      <c r="AB32" s="411" t="s">
        <v>249</v>
      </c>
      <c r="AC32" s="411"/>
      <c r="AD32" s="411" t="s">
        <v>4</v>
      </c>
      <c r="AE32" s="411"/>
      <c r="AF32" s="414"/>
      <c r="AG32" s="405"/>
      <c r="AI32" s="397">
        <f>(V33*X33*AK32*AB33)-AD33</f>
        <v>0</v>
      </c>
      <c r="AJ32" s="398" t="s">
        <v>132</v>
      </c>
      <c r="AK32" s="398">
        <v>1</v>
      </c>
    </row>
    <row r="33" spans="2:39">
      <c r="B33" s="403"/>
      <c r="C33" s="351"/>
      <c r="D33" s="351"/>
      <c r="E33" s="351"/>
      <c r="F33" s="351"/>
      <c r="G33" s="351"/>
      <c r="H33" s="351"/>
      <c r="I33" s="351"/>
      <c r="J33" s="351"/>
      <c r="K33" s="351"/>
      <c r="L33" s="351"/>
      <c r="M33" s="351"/>
      <c r="N33" s="351"/>
      <c r="O33" s="351"/>
      <c r="P33" s="351"/>
      <c r="Q33" s="405"/>
      <c r="R33" s="403"/>
      <c r="S33" s="351"/>
      <c r="T33" s="343" t="s">
        <v>7</v>
      </c>
      <c r="U33" s="351" t="s">
        <v>1</v>
      </c>
      <c r="V33" s="297"/>
      <c r="W33" s="351" t="s">
        <v>2</v>
      </c>
      <c r="X33" s="297"/>
      <c r="Y33" s="351" t="s">
        <v>2</v>
      </c>
      <c r="Z33" s="297" t="s">
        <v>132</v>
      </c>
      <c r="AA33" s="351" t="s">
        <v>2</v>
      </c>
      <c r="AB33" s="297">
        <v>1</v>
      </c>
      <c r="AC33" s="351" t="s">
        <v>6</v>
      </c>
      <c r="AD33" s="297"/>
      <c r="AE33" s="351" t="s">
        <v>1</v>
      </c>
      <c r="AF33" s="418">
        <f>IF(AI33&gt;0,AI33,0)</f>
        <v>0</v>
      </c>
      <c r="AG33" s="405"/>
      <c r="AI33" s="420">
        <f>IF(Z33="SI",AI31,AI32)</f>
        <v>0</v>
      </c>
      <c r="AK33" s="398">
        <f>IF(Z33="SI",AK31,AK32)</f>
        <v>1</v>
      </c>
    </row>
    <row r="34" spans="2:39">
      <c r="B34" s="403"/>
      <c r="C34" s="351"/>
      <c r="D34" s="351"/>
      <c r="E34" s="351"/>
      <c r="F34" s="351"/>
      <c r="G34" s="351"/>
      <c r="H34" s="351"/>
      <c r="I34" s="351"/>
      <c r="J34" s="351"/>
      <c r="K34" s="351"/>
      <c r="L34" s="351"/>
      <c r="M34" s="351"/>
      <c r="N34" s="351"/>
      <c r="O34" s="351"/>
      <c r="P34" s="351"/>
      <c r="Q34" s="405"/>
      <c r="R34" s="403"/>
      <c r="S34" s="351"/>
      <c r="T34" s="421"/>
      <c r="U34" s="351"/>
      <c r="V34" s="351"/>
      <c r="W34" s="351"/>
      <c r="X34" s="351"/>
      <c r="Y34" s="351"/>
      <c r="Z34" s="351"/>
      <c r="AA34" s="351"/>
      <c r="AB34" s="351"/>
      <c r="AC34" s="351"/>
      <c r="AD34" s="351"/>
      <c r="AE34" s="351"/>
      <c r="AF34" s="422"/>
      <c r="AG34" s="405"/>
    </row>
    <row r="35" spans="2:39">
      <c r="B35" s="403"/>
      <c r="C35" s="351"/>
      <c r="D35" s="351"/>
      <c r="E35" s="351"/>
      <c r="F35" s="351"/>
      <c r="G35" s="351"/>
      <c r="H35" s="351"/>
      <c r="I35" s="351"/>
      <c r="J35" s="351"/>
      <c r="K35" s="351"/>
      <c r="L35" s="351"/>
      <c r="M35" s="351"/>
      <c r="N35" s="351"/>
      <c r="O35" s="351"/>
      <c r="P35" s="351"/>
      <c r="Q35" s="405"/>
      <c r="R35" s="403"/>
      <c r="S35" s="351"/>
      <c r="T35" s="429"/>
      <c r="U35" s="430"/>
      <c r="V35" s="430"/>
      <c r="W35" s="430"/>
      <c r="X35" s="430"/>
      <c r="Y35" s="430"/>
      <c r="Z35" s="430"/>
      <c r="AA35" s="430"/>
      <c r="AB35" s="430"/>
      <c r="AC35" s="430"/>
      <c r="AD35" s="431" t="s">
        <v>26</v>
      </c>
      <c r="AE35" s="431"/>
      <c r="AF35" s="432">
        <f>AF29+AF33</f>
        <v>0</v>
      </c>
      <c r="AG35" s="405"/>
    </row>
    <row r="36" spans="2:39">
      <c r="B36" s="403"/>
      <c r="C36" s="351"/>
      <c r="D36" s="351"/>
      <c r="E36" s="351"/>
      <c r="F36" s="351"/>
      <c r="G36" s="351"/>
      <c r="H36" s="351"/>
      <c r="I36" s="351"/>
      <c r="J36" s="351"/>
      <c r="K36" s="351"/>
      <c r="L36" s="351"/>
      <c r="M36" s="351"/>
      <c r="N36" s="351"/>
      <c r="O36" s="351"/>
      <c r="P36" s="351"/>
      <c r="Q36" s="405"/>
      <c r="R36" s="403"/>
      <c r="S36" s="351"/>
      <c r="T36" s="351"/>
      <c r="U36" s="351"/>
      <c r="V36" s="351"/>
      <c r="W36" s="351"/>
      <c r="X36" s="351"/>
      <c r="Y36" s="351"/>
      <c r="Z36" s="351"/>
      <c r="AA36" s="351"/>
      <c r="AB36" s="351"/>
      <c r="AC36" s="351"/>
      <c r="AD36" s="351"/>
      <c r="AE36" s="351"/>
      <c r="AF36" s="351"/>
      <c r="AG36" s="405"/>
    </row>
    <row r="37" spans="2:39">
      <c r="B37" s="403"/>
      <c r="C37" s="351"/>
      <c r="D37" s="351"/>
      <c r="E37" s="351"/>
      <c r="F37" s="351"/>
      <c r="G37" s="351"/>
      <c r="H37" s="351"/>
      <c r="I37" s="351"/>
      <c r="J37" s="351"/>
      <c r="K37" s="351"/>
      <c r="L37" s="351"/>
      <c r="M37" s="351"/>
      <c r="N37" s="351"/>
      <c r="O37" s="351"/>
      <c r="P37" s="351"/>
      <c r="Q37" s="405"/>
      <c r="R37" s="403"/>
      <c r="S37" s="351"/>
      <c r="T37" s="602" t="s">
        <v>519</v>
      </c>
      <c r="U37" s="351"/>
      <c r="V37" s="351"/>
      <c r="W37" s="351"/>
      <c r="X37" s="351"/>
      <c r="Y37" s="351"/>
      <c r="Z37" s="351"/>
      <c r="AA37" s="351"/>
      <c r="AB37" s="351"/>
      <c r="AC37" s="351"/>
      <c r="AD37" s="404" t="s">
        <v>250</v>
      </c>
      <c r="AE37" s="404"/>
      <c r="AF37" s="433">
        <f>AF35+AF25+AF15</f>
        <v>0</v>
      </c>
      <c r="AG37" s="405"/>
    </row>
    <row r="38" spans="2:39" ht="13.5" thickBot="1">
      <c r="B38" s="434"/>
      <c r="C38" s="435"/>
      <c r="D38" s="435"/>
      <c r="E38" s="435"/>
      <c r="F38" s="435"/>
      <c r="G38" s="435"/>
      <c r="H38" s="435"/>
      <c r="I38" s="435"/>
      <c r="J38" s="435"/>
      <c r="K38" s="435"/>
      <c r="L38" s="435"/>
      <c r="M38" s="435"/>
      <c r="N38" s="435"/>
      <c r="O38" s="435"/>
      <c r="P38" s="435"/>
      <c r="Q38" s="436"/>
      <c r="R38" s="434"/>
      <c r="S38" s="435"/>
      <c r="T38" s="435"/>
      <c r="U38" s="435"/>
      <c r="V38" s="435"/>
      <c r="W38" s="435"/>
      <c r="X38" s="435"/>
      <c r="Y38" s="435"/>
      <c r="Z38" s="435"/>
      <c r="AA38" s="435"/>
      <c r="AB38" s="435"/>
      <c r="AC38" s="435"/>
      <c r="AD38" s="435"/>
      <c r="AE38" s="435"/>
      <c r="AF38" s="435"/>
      <c r="AG38" s="436"/>
    </row>
    <row r="39" spans="2:39" ht="12.75" customHeight="1">
      <c r="B39" s="852" t="s">
        <v>580</v>
      </c>
      <c r="C39" s="853"/>
      <c r="D39" s="853"/>
      <c r="E39" s="853"/>
      <c r="F39" s="853"/>
      <c r="G39" s="853"/>
      <c r="H39" s="853"/>
      <c r="I39" s="853"/>
      <c r="J39" s="853"/>
      <c r="K39" s="853"/>
      <c r="L39" s="853"/>
      <c r="M39" s="853"/>
      <c r="N39" s="853"/>
      <c r="O39" s="853"/>
      <c r="P39" s="853"/>
      <c r="Q39" s="854"/>
      <c r="R39" s="852" t="s">
        <v>580</v>
      </c>
      <c r="S39" s="853"/>
      <c r="T39" s="853"/>
      <c r="U39" s="853"/>
      <c r="V39" s="853"/>
      <c r="W39" s="853"/>
      <c r="X39" s="853"/>
      <c r="Y39" s="853"/>
      <c r="Z39" s="853"/>
      <c r="AA39" s="853"/>
      <c r="AB39" s="853"/>
      <c r="AC39" s="853"/>
      <c r="AD39" s="853"/>
      <c r="AE39" s="853"/>
      <c r="AF39" s="853"/>
      <c r="AG39" s="902" t="s">
        <v>488</v>
      </c>
    </row>
    <row r="40" spans="2:39" ht="12.75" customHeight="1">
      <c r="B40" s="855"/>
      <c r="C40" s="856"/>
      <c r="D40" s="856"/>
      <c r="E40" s="856"/>
      <c r="F40" s="856"/>
      <c r="G40" s="856"/>
      <c r="H40" s="856"/>
      <c r="I40" s="856"/>
      <c r="J40" s="856"/>
      <c r="K40" s="856"/>
      <c r="L40" s="856"/>
      <c r="M40" s="856"/>
      <c r="N40" s="856"/>
      <c r="O40" s="856"/>
      <c r="P40" s="856"/>
      <c r="Q40" s="857"/>
      <c r="R40" s="855"/>
      <c r="S40" s="856"/>
      <c r="T40" s="856"/>
      <c r="U40" s="856"/>
      <c r="V40" s="856"/>
      <c r="W40" s="856"/>
      <c r="X40" s="856"/>
      <c r="Y40" s="856"/>
      <c r="Z40" s="856"/>
      <c r="AA40" s="856"/>
      <c r="AB40" s="856"/>
      <c r="AC40" s="856"/>
      <c r="AD40" s="856"/>
      <c r="AE40" s="856"/>
      <c r="AF40" s="856"/>
      <c r="AG40" s="903"/>
    </row>
    <row r="41" spans="2:39" ht="12.75" customHeight="1">
      <c r="B41" s="858" t="s">
        <v>24</v>
      </c>
      <c r="C41" s="859"/>
      <c r="D41" s="859"/>
      <c r="E41" s="859"/>
      <c r="F41" s="859"/>
      <c r="G41" s="859"/>
      <c r="H41" s="859"/>
      <c r="I41" s="859"/>
      <c r="J41" s="859"/>
      <c r="K41" s="859"/>
      <c r="L41" s="859"/>
      <c r="M41" s="859"/>
      <c r="N41" s="859"/>
      <c r="O41" s="859"/>
      <c r="P41" s="859"/>
      <c r="Q41" s="860"/>
      <c r="R41" s="858" t="s">
        <v>24</v>
      </c>
      <c r="S41" s="905"/>
      <c r="T41" s="905"/>
      <c r="U41" s="905"/>
      <c r="V41" s="905"/>
      <c r="W41" s="905"/>
      <c r="X41" s="905"/>
      <c r="Y41" s="905"/>
      <c r="Z41" s="905"/>
      <c r="AA41" s="905"/>
      <c r="AB41" s="905"/>
      <c r="AC41" s="905"/>
      <c r="AD41" s="905"/>
      <c r="AE41" s="905"/>
      <c r="AF41" s="906"/>
      <c r="AG41" s="903"/>
    </row>
    <row r="42" spans="2:39" ht="13.5" customHeight="1" thickBot="1">
      <c r="B42" s="858"/>
      <c r="C42" s="859"/>
      <c r="D42" s="859"/>
      <c r="E42" s="859"/>
      <c r="F42" s="859"/>
      <c r="G42" s="859"/>
      <c r="H42" s="859"/>
      <c r="I42" s="859"/>
      <c r="J42" s="859"/>
      <c r="K42" s="859"/>
      <c r="L42" s="859"/>
      <c r="M42" s="859"/>
      <c r="N42" s="859"/>
      <c r="O42" s="859"/>
      <c r="P42" s="859"/>
      <c r="Q42" s="860"/>
      <c r="R42" s="907"/>
      <c r="S42" s="908"/>
      <c r="T42" s="908"/>
      <c r="U42" s="908"/>
      <c r="V42" s="908"/>
      <c r="W42" s="908"/>
      <c r="X42" s="908"/>
      <c r="Y42" s="908"/>
      <c r="Z42" s="908"/>
      <c r="AA42" s="908"/>
      <c r="AB42" s="908"/>
      <c r="AC42" s="908"/>
      <c r="AD42" s="908"/>
      <c r="AE42" s="908"/>
      <c r="AF42" s="909"/>
      <c r="AG42" s="904"/>
    </row>
    <row r="43" spans="2:39">
      <c r="B43" s="400"/>
      <c r="C43" s="401"/>
      <c r="D43" s="401"/>
      <c r="E43" s="401"/>
      <c r="F43" s="401"/>
      <c r="G43" s="401"/>
      <c r="H43" s="401"/>
      <c r="I43" s="401"/>
      <c r="J43" s="401"/>
      <c r="K43" s="401"/>
      <c r="L43" s="401"/>
      <c r="M43" s="401"/>
      <c r="N43" s="401"/>
      <c r="O43" s="401"/>
      <c r="P43" s="401"/>
      <c r="Q43" s="402"/>
      <c r="R43" s="400"/>
      <c r="S43" s="401"/>
      <c r="T43" s="401"/>
      <c r="U43" s="401"/>
      <c r="V43" s="401"/>
      <c r="W43" s="401"/>
      <c r="X43" s="401"/>
      <c r="Y43" s="401"/>
      <c r="Z43" s="401"/>
      <c r="AA43" s="401"/>
      <c r="AB43" s="401"/>
      <c r="AC43" s="401"/>
      <c r="AD43" s="401"/>
      <c r="AE43" s="401"/>
      <c r="AF43" s="401"/>
      <c r="AG43" s="402"/>
    </row>
    <row r="44" spans="2:39" ht="14.25">
      <c r="B44" s="403"/>
      <c r="C44" s="351"/>
      <c r="D44" s="351"/>
      <c r="E44" s="351"/>
      <c r="F44" s="351"/>
      <c r="G44" s="404"/>
      <c r="H44" s="351"/>
      <c r="I44" s="404"/>
      <c r="J44" s="351"/>
      <c r="K44" s="404"/>
      <c r="L44" s="351"/>
      <c r="M44" s="404"/>
      <c r="N44" s="351"/>
      <c r="O44" s="351"/>
      <c r="P44" s="351"/>
      <c r="Q44" s="405"/>
      <c r="R44" s="403"/>
      <c r="S44" s="351"/>
      <c r="T44" s="437"/>
      <c r="U44" s="438"/>
      <c r="V44" s="408" t="s">
        <v>446</v>
      </c>
      <c r="W44" s="408"/>
      <c r="X44" s="408" t="s">
        <v>18</v>
      </c>
      <c r="Y44" s="408"/>
      <c r="Z44" s="408" t="s">
        <v>19</v>
      </c>
      <c r="AA44" s="408"/>
      <c r="AB44" s="408" t="s">
        <v>20</v>
      </c>
      <c r="AC44" s="408"/>
      <c r="AD44" s="408" t="s">
        <v>16</v>
      </c>
      <c r="AE44" s="438"/>
      <c r="AF44" s="439"/>
      <c r="AG44" s="405"/>
      <c r="AI44" s="397">
        <f>(V46*X46*Z46*AK44)-AD46</f>
        <v>0</v>
      </c>
      <c r="AJ44" s="398" t="s">
        <v>135</v>
      </c>
      <c r="AK44" s="398">
        <v>0.65</v>
      </c>
      <c r="AL44" s="398" t="s">
        <v>251</v>
      </c>
      <c r="AM44" s="398" t="s">
        <v>252</v>
      </c>
    </row>
    <row r="45" spans="2:39">
      <c r="B45" s="403"/>
      <c r="C45" s="351"/>
      <c r="D45" s="351"/>
      <c r="E45" s="351"/>
      <c r="F45" s="411" t="s">
        <v>3</v>
      </c>
      <c r="G45" s="411"/>
      <c r="H45" s="411" t="s">
        <v>5</v>
      </c>
      <c r="I45" s="411"/>
      <c r="J45" s="411"/>
      <c r="K45" s="411"/>
      <c r="L45" s="411" t="s">
        <v>330</v>
      </c>
      <c r="M45" s="411"/>
      <c r="N45" s="411" t="s">
        <v>4</v>
      </c>
      <c r="O45" s="351"/>
      <c r="P45" s="351"/>
      <c r="Q45" s="405"/>
      <c r="R45" s="403"/>
      <c r="S45" s="351"/>
      <c r="T45" s="421"/>
      <c r="U45" s="351"/>
      <c r="V45" s="411" t="s">
        <v>3</v>
      </c>
      <c r="W45" s="411"/>
      <c r="X45" s="411" t="s">
        <v>5</v>
      </c>
      <c r="Y45" s="411"/>
      <c r="Z45" s="411"/>
      <c r="AA45" s="411"/>
      <c r="AB45" s="411" t="s">
        <v>330</v>
      </c>
      <c r="AC45" s="411"/>
      <c r="AD45" s="411" t="s">
        <v>4</v>
      </c>
      <c r="AE45" s="351"/>
      <c r="AF45" s="422"/>
      <c r="AG45" s="405"/>
      <c r="AI45" s="397">
        <f>(V46*X46*Z46*AK45)-AD46</f>
        <v>0</v>
      </c>
      <c r="AJ45" s="398" t="s">
        <v>132</v>
      </c>
      <c r="AK45" s="398">
        <v>1</v>
      </c>
      <c r="AM45" s="398">
        <v>0.5</v>
      </c>
    </row>
    <row r="46" spans="2:39" ht="15">
      <c r="B46" s="403"/>
      <c r="C46" s="351"/>
      <c r="D46" s="404" t="s">
        <v>14</v>
      </c>
      <c r="E46" s="351" t="s">
        <v>1</v>
      </c>
      <c r="F46" s="404" t="s">
        <v>444</v>
      </c>
      <c r="G46" s="351" t="s">
        <v>2</v>
      </c>
      <c r="H46" s="404" t="s">
        <v>260</v>
      </c>
      <c r="I46" s="351" t="s">
        <v>2</v>
      </c>
      <c r="J46" s="404" t="s">
        <v>261</v>
      </c>
      <c r="K46" s="351" t="s">
        <v>2</v>
      </c>
      <c r="L46" s="404" t="s">
        <v>352</v>
      </c>
      <c r="M46" s="351" t="s">
        <v>6</v>
      </c>
      <c r="N46" s="404" t="s">
        <v>262</v>
      </c>
      <c r="O46" s="351"/>
      <c r="P46" s="417"/>
      <c r="Q46" s="405"/>
      <c r="R46" s="403"/>
      <c r="S46" s="351"/>
      <c r="T46" s="343" t="s">
        <v>14</v>
      </c>
      <c r="U46" s="351" t="s">
        <v>1</v>
      </c>
      <c r="V46" s="297"/>
      <c r="W46" s="351" t="s">
        <v>2</v>
      </c>
      <c r="X46" s="297">
        <v>4.7699999999999996</v>
      </c>
      <c r="Y46" s="351" t="s">
        <v>2</v>
      </c>
      <c r="Z46" s="297">
        <v>1</v>
      </c>
      <c r="AA46" s="351" t="s">
        <v>2</v>
      </c>
      <c r="AB46" s="297" t="s">
        <v>132</v>
      </c>
      <c r="AC46" s="351" t="s">
        <v>6</v>
      </c>
      <c r="AD46" s="297"/>
      <c r="AE46" s="351" t="s">
        <v>1</v>
      </c>
      <c r="AF46" s="418">
        <f>IF(AI46&gt;0,AI46,0)</f>
        <v>0</v>
      </c>
      <c r="AG46" s="405"/>
      <c r="AI46" s="420">
        <f>IF(AB46="SI",AI44,AI45)</f>
        <v>0</v>
      </c>
      <c r="AK46" s="519">
        <f>IF(AB46="SI",AK44,AK45)</f>
        <v>1</v>
      </c>
      <c r="AL46" s="398">
        <v>1</v>
      </c>
      <c r="AM46" s="398">
        <v>1</v>
      </c>
    </row>
    <row r="47" spans="2:39">
      <c r="B47" s="403"/>
      <c r="C47" s="351"/>
      <c r="D47" s="351"/>
      <c r="E47" s="351"/>
      <c r="F47" s="351"/>
      <c r="G47" s="351"/>
      <c r="H47" s="351"/>
      <c r="I47" s="351"/>
      <c r="J47" s="351"/>
      <c r="K47" s="351"/>
      <c r="L47" s="351"/>
      <c r="M47" s="351"/>
      <c r="N47" s="351"/>
      <c r="O47" s="351"/>
      <c r="P47" s="351"/>
      <c r="Q47" s="405"/>
      <c r="R47" s="403"/>
      <c r="S47" s="351"/>
      <c r="T47" s="421"/>
      <c r="U47" s="351"/>
      <c r="V47" s="351"/>
      <c r="W47" s="351"/>
      <c r="X47" s="351"/>
      <c r="Y47" s="351"/>
      <c r="Z47" s="351"/>
      <c r="AA47" s="351"/>
      <c r="AB47" s="351"/>
      <c r="AC47" s="351"/>
      <c r="AD47" s="351"/>
      <c r="AE47" s="351"/>
      <c r="AF47" s="422"/>
      <c r="AG47" s="405"/>
      <c r="AK47" s="519"/>
      <c r="AL47" s="398">
        <v>1.5</v>
      </c>
      <c r="AM47" s="398">
        <v>1.5</v>
      </c>
    </row>
    <row r="48" spans="2:39" ht="14.25">
      <c r="B48" s="403"/>
      <c r="C48" s="351"/>
      <c r="D48" s="351"/>
      <c r="E48" s="351"/>
      <c r="F48" s="351"/>
      <c r="G48" s="404"/>
      <c r="H48" s="351"/>
      <c r="I48" s="404"/>
      <c r="J48" s="351"/>
      <c r="K48" s="404"/>
      <c r="L48" s="351"/>
      <c r="M48" s="404"/>
      <c r="N48" s="351"/>
      <c r="O48" s="351"/>
      <c r="P48" s="351"/>
      <c r="Q48" s="405"/>
      <c r="R48" s="403"/>
      <c r="S48" s="351"/>
      <c r="T48" s="421"/>
      <c r="U48" s="351"/>
      <c r="V48" s="425" t="s">
        <v>446</v>
      </c>
      <c r="W48" s="425"/>
      <c r="X48" s="425" t="s">
        <v>21</v>
      </c>
      <c r="Y48" s="425"/>
      <c r="Z48" s="425" t="s">
        <v>22</v>
      </c>
      <c r="AA48" s="425"/>
      <c r="AB48" s="425" t="s">
        <v>20</v>
      </c>
      <c r="AC48" s="425"/>
      <c r="AD48" s="425" t="s">
        <v>17</v>
      </c>
      <c r="AE48" s="351"/>
      <c r="AF48" s="422"/>
      <c r="AG48" s="405"/>
      <c r="AI48" s="397">
        <f>(V50*X50*Z50*AK44)-AD50</f>
        <v>0</v>
      </c>
      <c r="AK48" s="519">
        <v>0.65</v>
      </c>
    </row>
    <row r="49" spans="2:39">
      <c r="B49" s="403"/>
      <c r="C49" s="351"/>
      <c r="D49" s="351"/>
      <c r="E49" s="351"/>
      <c r="F49" s="411" t="s">
        <v>3</v>
      </c>
      <c r="G49" s="411"/>
      <c r="H49" s="411" t="s">
        <v>5</v>
      </c>
      <c r="I49" s="411"/>
      <c r="J49" s="411"/>
      <c r="K49" s="411"/>
      <c r="L49" s="411" t="s">
        <v>330</v>
      </c>
      <c r="M49" s="411"/>
      <c r="N49" s="411" t="s">
        <v>4</v>
      </c>
      <c r="O49" s="351"/>
      <c r="P49" s="351"/>
      <c r="Q49" s="405"/>
      <c r="R49" s="403"/>
      <c r="S49" s="351"/>
      <c r="T49" s="421"/>
      <c r="U49" s="351"/>
      <c r="V49" s="411" t="s">
        <v>3</v>
      </c>
      <c r="W49" s="411"/>
      <c r="X49" s="411" t="s">
        <v>5</v>
      </c>
      <c r="Y49" s="411"/>
      <c r="Z49" s="411"/>
      <c r="AA49" s="411"/>
      <c r="AB49" s="411" t="s">
        <v>330</v>
      </c>
      <c r="AC49" s="411"/>
      <c r="AD49" s="411" t="s">
        <v>4</v>
      </c>
      <c r="AE49" s="351"/>
      <c r="AF49" s="422"/>
      <c r="AG49" s="405"/>
      <c r="AI49" s="397">
        <f>(V50*X50*Z50*AK45)-AD50</f>
        <v>0</v>
      </c>
      <c r="AK49" s="519">
        <v>1</v>
      </c>
    </row>
    <row r="50" spans="2:39" ht="15">
      <c r="B50" s="403"/>
      <c r="C50" s="351"/>
      <c r="D50" s="404" t="s">
        <v>15</v>
      </c>
      <c r="E50" s="351" t="s">
        <v>1</v>
      </c>
      <c r="F50" s="404" t="s">
        <v>444</v>
      </c>
      <c r="G50" s="351" t="s">
        <v>2</v>
      </c>
      <c r="H50" s="404" t="s">
        <v>263</v>
      </c>
      <c r="I50" s="351" t="s">
        <v>2</v>
      </c>
      <c r="J50" s="404" t="s">
        <v>264</v>
      </c>
      <c r="K50" s="351" t="s">
        <v>2</v>
      </c>
      <c r="L50" s="404" t="s">
        <v>352</v>
      </c>
      <c r="M50" s="351" t="s">
        <v>6</v>
      </c>
      <c r="N50" s="404" t="s">
        <v>265</v>
      </c>
      <c r="O50" s="351"/>
      <c r="P50" s="417"/>
      <c r="Q50" s="405"/>
      <c r="R50" s="403"/>
      <c r="S50" s="351"/>
      <c r="T50" s="343" t="s">
        <v>15</v>
      </c>
      <c r="U50" s="351" t="s">
        <v>1</v>
      </c>
      <c r="V50" s="297"/>
      <c r="W50" s="351" t="s">
        <v>2</v>
      </c>
      <c r="X50" s="297">
        <v>3.57</v>
      </c>
      <c r="Y50" s="351" t="s">
        <v>2</v>
      </c>
      <c r="Z50" s="297">
        <v>1.5</v>
      </c>
      <c r="AA50" s="351" t="s">
        <v>2</v>
      </c>
      <c r="AB50" s="297" t="s">
        <v>132</v>
      </c>
      <c r="AC50" s="351" t="s">
        <v>6</v>
      </c>
      <c r="AD50" s="297"/>
      <c r="AE50" s="351" t="s">
        <v>1</v>
      </c>
      <c r="AF50" s="418">
        <f>IF(AI50&gt;0,AI50,0)</f>
        <v>0</v>
      </c>
      <c r="AG50" s="405"/>
      <c r="AI50" s="420">
        <f>IF(AB50="SI",AI48,AI49)</f>
        <v>0</v>
      </c>
      <c r="AK50" s="519">
        <f>IF(AB50="SI",AK48,AK49)</f>
        <v>1</v>
      </c>
    </row>
    <row r="51" spans="2:39">
      <c r="B51" s="403"/>
      <c r="C51" s="351"/>
      <c r="D51" s="351"/>
      <c r="E51" s="351"/>
      <c r="F51" s="351"/>
      <c r="G51" s="351"/>
      <c r="H51" s="351"/>
      <c r="I51" s="351"/>
      <c r="J51" s="351"/>
      <c r="K51" s="351"/>
      <c r="L51" s="351"/>
      <c r="M51" s="351"/>
      <c r="N51" s="351"/>
      <c r="O51" s="351"/>
      <c r="P51" s="351"/>
      <c r="Q51" s="405"/>
      <c r="R51" s="403"/>
      <c r="S51" s="351"/>
      <c r="T51" s="421"/>
      <c r="U51" s="351"/>
      <c r="V51" s="351"/>
      <c r="W51" s="351"/>
      <c r="X51" s="351"/>
      <c r="Y51" s="351"/>
      <c r="Z51" s="351"/>
      <c r="AA51" s="351"/>
      <c r="AB51" s="351"/>
      <c r="AC51" s="351"/>
      <c r="AD51" s="351"/>
      <c r="AE51" s="351"/>
      <c r="AF51" s="422"/>
      <c r="AG51" s="405"/>
    </row>
    <row r="52" spans="2:39">
      <c r="B52" s="403"/>
      <c r="C52" s="351"/>
      <c r="D52" s="351"/>
      <c r="E52" s="351"/>
      <c r="F52" s="351"/>
      <c r="G52" s="351"/>
      <c r="H52" s="351"/>
      <c r="I52" s="351"/>
      <c r="J52" s="351"/>
      <c r="K52" s="351"/>
      <c r="L52" s="351"/>
      <c r="M52" s="351"/>
      <c r="N52" s="351"/>
      <c r="O52" s="351"/>
      <c r="P52" s="351"/>
      <c r="Q52" s="405"/>
      <c r="R52" s="403"/>
      <c r="S52" s="351"/>
      <c r="T52" s="429"/>
      <c r="U52" s="430"/>
      <c r="V52" s="430"/>
      <c r="W52" s="430"/>
      <c r="X52" s="430"/>
      <c r="Y52" s="430"/>
      <c r="Z52" s="430"/>
      <c r="AA52" s="430"/>
      <c r="AB52" s="430"/>
      <c r="AC52" s="430"/>
      <c r="AD52" s="431" t="s">
        <v>26</v>
      </c>
      <c r="AE52" s="431"/>
      <c r="AF52" s="432">
        <f>AF46+AF50</f>
        <v>0</v>
      </c>
      <c r="AG52" s="405"/>
    </row>
    <row r="53" spans="2:39">
      <c r="B53" s="403"/>
      <c r="C53" s="351"/>
      <c r="D53" s="351"/>
      <c r="E53" s="351"/>
      <c r="F53" s="351"/>
      <c r="G53" s="351"/>
      <c r="H53" s="351"/>
      <c r="I53" s="351"/>
      <c r="J53" s="351"/>
      <c r="K53" s="351"/>
      <c r="L53" s="351"/>
      <c r="M53" s="351"/>
      <c r="N53" s="351"/>
      <c r="O53" s="351"/>
      <c r="P53" s="351"/>
      <c r="Q53" s="405"/>
      <c r="R53" s="403"/>
      <c r="S53" s="351"/>
      <c r="T53" s="351"/>
      <c r="U53" s="351"/>
      <c r="V53" s="351"/>
      <c r="W53" s="351"/>
      <c r="X53" s="351"/>
      <c r="Y53" s="351"/>
      <c r="Z53" s="351"/>
      <c r="AA53" s="351"/>
      <c r="AB53" s="351"/>
      <c r="AC53" s="351"/>
      <c r="AD53" s="351"/>
      <c r="AE53" s="351"/>
      <c r="AF53" s="351"/>
      <c r="AG53" s="405"/>
    </row>
    <row r="54" spans="2:39" ht="14.25">
      <c r="B54" s="403"/>
      <c r="C54" s="351"/>
      <c r="D54" s="351"/>
      <c r="E54" s="351"/>
      <c r="F54" s="351"/>
      <c r="G54" s="351"/>
      <c r="H54" s="351"/>
      <c r="I54" s="351"/>
      <c r="J54" s="351"/>
      <c r="K54" s="351"/>
      <c r="L54" s="351"/>
      <c r="M54" s="351"/>
      <c r="N54" s="351"/>
      <c r="O54" s="351"/>
      <c r="P54" s="351"/>
      <c r="Q54" s="405"/>
      <c r="R54" s="403"/>
      <c r="S54" s="351"/>
      <c r="T54" s="437"/>
      <c r="U54" s="438"/>
      <c r="V54" s="408" t="s">
        <v>446</v>
      </c>
      <c r="W54" s="408"/>
      <c r="X54" s="408" t="s">
        <v>18</v>
      </c>
      <c r="Y54" s="408"/>
      <c r="Z54" s="408" t="s">
        <v>19</v>
      </c>
      <c r="AA54" s="408"/>
      <c r="AB54" s="408" t="s">
        <v>20</v>
      </c>
      <c r="AC54" s="408"/>
      <c r="AD54" s="408" t="s">
        <v>16</v>
      </c>
      <c r="AE54" s="438"/>
      <c r="AF54" s="439"/>
      <c r="AG54" s="405"/>
      <c r="AI54" s="397">
        <f>(V56*X56*Z56*AK54)-AD56</f>
        <v>0</v>
      </c>
      <c r="AJ54" s="398" t="s">
        <v>135</v>
      </c>
      <c r="AK54" s="398">
        <v>0.65</v>
      </c>
      <c r="AL54" s="398" t="s">
        <v>251</v>
      </c>
      <c r="AM54" s="398" t="s">
        <v>252</v>
      </c>
    </row>
    <row r="55" spans="2:39">
      <c r="B55" s="403"/>
      <c r="C55" s="351"/>
      <c r="D55" s="351"/>
      <c r="E55" s="351"/>
      <c r="F55" s="351"/>
      <c r="G55" s="351"/>
      <c r="H55" s="351"/>
      <c r="I55" s="351"/>
      <c r="J55" s="351"/>
      <c r="K55" s="351"/>
      <c r="L55" s="351"/>
      <c r="M55" s="351"/>
      <c r="N55" s="351"/>
      <c r="O55" s="351"/>
      <c r="P55" s="351"/>
      <c r="Q55" s="405"/>
      <c r="R55" s="403"/>
      <c r="S55" s="351"/>
      <c r="T55" s="421"/>
      <c r="U55" s="351"/>
      <c r="V55" s="411" t="s">
        <v>3</v>
      </c>
      <c r="W55" s="411"/>
      <c r="X55" s="411" t="s">
        <v>5</v>
      </c>
      <c r="Y55" s="411"/>
      <c r="Z55" s="411"/>
      <c r="AA55" s="411"/>
      <c r="AB55" s="411" t="s">
        <v>330</v>
      </c>
      <c r="AC55" s="411"/>
      <c r="AD55" s="411" t="s">
        <v>4</v>
      </c>
      <c r="AE55" s="351"/>
      <c r="AF55" s="422"/>
      <c r="AG55" s="405"/>
      <c r="AI55" s="397">
        <f>(V56*X56*Z56*AK55)-AD56</f>
        <v>0</v>
      </c>
      <c r="AJ55" s="398" t="s">
        <v>132</v>
      </c>
      <c r="AK55" s="398">
        <v>1</v>
      </c>
      <c r="AM55" s="398">
        <v>0.5</v>
      </c>
    </row>
    <row r="56" spans="2:39">
      <c r="B56" s="403"/>
      <c r="C56" s="351"/>
      <c r="D56" s="351"/>
      <c r="E56" s="351"/>
      <c r="F56" s="351"/>
      <c r="G56" s="351"/>
      <c r="H56" s="351"/>
      <c r="I56" s="351"/>
      <c r="J56" s="351"/>
      <c r="K56" s="351"/>
      <c r="L56" s="351"/>
      <c r="M56" s="351"/>
      <c r="N56" s="351"/>
      <c r="O56" s="351"/>
      <c r="P56" s="351"/>
      <c r="Q56" s="405"/>
      <c r="R56" s="403"/>
      <c r="S56" s="351"/>
      <c r="T56" s="343" t="s">
        <v>14</v>
      </c>
      <c r="U56" s="351" t="s">
        <v>1</v>
      </c>
      <c r="V56" s="297"/>
      <c r="W56" s="351" t="s">
        <v>2</v>
      </c>
      <c r="X56" s="297">
        <v>4.7699999999999996</v>
      </c>
      <c r="Y56" s="351" t="s">
        <v>2</v>
      </c>
      <c r="Z56" s="297">
        <v>1</v>
      </c>
      <c r="AA56" s="351" t="s">
        <v>2</v>
      </c>
      <c r="AB56" s="297" t="s">
        <v>132</v>
      </c>
      <c r="AC56" s="351" t="s">
        <v>6</v>
      </c>
      <c r="AD56" s="297"/>
      <c r="AE56" s="351" t="s">
        <v>1</v>
      </c>
      <c r="AF56" s="418">
        <f>IF(AI56&gt;0,AI56,0)</f>
        <v>0</v>
      </c>
      <c r="AG56" s="405"/>
      <c r="AI56" s="420">
        <f>IF(AB56="SI",AI54,AI55)</f>
        <v>0</v>
      </c>
      <c r="AK56" s="519">
        <f>IF(AB56="SI",AK54,AK55)</f>
        <v>1</v>
      </c>
      <c r="AL56" s="398">
        <v>1</v>
      </c>
      <c r="AM56" s="398">
        <v>1</v>
      </c>
    </row>
    <row r="57" spans="2:39">
      <c r="B57" s="403"/>
      <c r="C57" s="351"/>
      <c r="D57" s="351"/>
      <c r="E57" s="351"/>
      <c r="F57" s="351"/>
      <c r="G57" s="351"/>
      <c r="H57" s="351"/>
      <c r="I57" s="351"/>
      <c r="J57" s="351"/>
      <c r="K57" s="351"/>
      <c r="L57" s="351"/>
      <c r="M57" s="351"/>
      <c r="N57" s="351"/>
      <c r="O57" s="351"/>
      <c r="P57" s="351"/>
      <c r="Q57" s="405"/>
      <c r="R57" s="403"/>
      <c r="S57" s="351"/>
      <c r="T57" s="421"/>
      <c r="U57" s="351"/>
      <c r="V57" s="351"/>
      <c r="W57" s="351"/>
      <c r="X57" s="351"/>
      <c r="Y57" s="351"/>
      <c r="Z57" s="351"/>
      <c r="AA57" s="351"/>
      <c r="AB57" s="351"/>
      <c r="AC57" s="351"/>
      <c r="AD57" s="351"/>
      <c r="AE57" s="351"/>
      <c r="AF57" s="422"/>
      <c r="AG57" s="405"/>
      <c r="AK57" s="519"/>
      <c r="AL57" s="398">
        <v>1.5</v>
      </c>
      <c r="AM57" s="398">
        <v>1.5</v>
      </c>
    </row>
    <row r="58" spans="2:39" ht="14.25">
      <c r="B58" s="403"/>
      <c r="C58" s="351"/>
      <c r="D58" s="351"/>
      <c r="E58" s="351"/>
      <c r="F58" s="351"/>
      <c r="G58" s="351"/>
      <c r="H58" s="351"/>
      <c r="I58" s="351"/>
      <c r="J58" s="351"/>
      <c r="K58" s="351"/>
      <c r="L58" s="351"/>
      <c r="M58" s="351"/>
      <c r="N58" s="351"/>
      <c r="O58" s="351"/>
      <c r="P58" s="351"/>
      <c r="Q58" s="405"/>
      <c r="R58" s="403"/>
      <c r="S58" s="351"/>
      <c r="T58" s="421"/>
      <c r="U58" s="351"/>
      <c r="V58" s="425" t="s">
        <v>446</v>
      </c>
      <c r="W58" s="425"/>
      <c r="X58" s="425" t="s">
        <v>21</v>
      </c>
      <c r="Y58" s="425"/>
      <c r="Z58" s="425" t="s">
        <v>22</v>
      </c>
      <c r="AA58" s="425"/>
      <c r="AB58" s="425" t="s">
        <v>20</v>
      </c>
      <c r="AC58" s="425"/>
      <c r="AD58" s="425" t="s">
        <v>17</v>
      </c>
      <c r="AE58" s="351"/>
      <c r="AF58" s="422"/>
      <c r="AG58" s="405"/>
      <c r="AI58" s="397">
        <f>(V60*X60*Z60*AK54)-AD60</f>
        <v>0</v>
      </c>
      <c r="AK58" s="519">
        <v>0.65</v>
      </c>
    </row>
    <row r="59" spans="2:39">
      <c r="B59" s="403"/>
      <c r="C59" s="351"/>
      <c r="D59" s="351"/>
      <c r="E59" s="351"/>
      <c r="F59" s="351"/>
      <c r="G59" s="351"/>
      <c r="H59" s="351"/>
      <c r="I59" s="351"/>
      <c r="J59" s="351"/>
      <c r="K59" s="351"/>
      <c r="L59" s="351"/>
      <c r="M59" s="351"/>
      <c r="N59" s="351"/>
      <c r="O59" s="351"/>
      <c r="P59" s="351"/>
      <c r="Q59" s="405"/>
      <c r="R59" s="403"/>
      <c r="S59" s="351"/>
      <c r="T59" s="421"/>
      <c r="U59" s="351"/>
      <c r="V59" s="411" t="s">
        <v>3</v>
      </c>
      <c r="W59" s="411"/>
      <c r="X59" s="411" t="s">
        <v>5</v>
      </c>
      <c r="Y59" s="411"/>
      <c r="Z59" s="411"/>
      <c r="AA59" s="411"/>
      <c r="AB59" s="411" t="s">
        <v>330</v>
      </c>
      <c r="AC59" s="411"/>
      <c r="AD59" s="411" t="s">
        <v>4</v>
      </c>
      <c r="AE59" s="351"/>
      <c r="AF59" s="422"/>
      <c r="AG59" s="405"/>
      <c r="AI59" s="397">
        <f>(V60*X60*Z60*AK55)-AD60</f>
        <v>0</v>
      </c>
      <c r="AK59" s="519">
        <v>1</v>
      </c>
    </row>
    <row r="60" spans="2:39">
      <c r="B60" s="403"/>
      <c r="C60" s="351"/>
      <c r="D60" s="351"/>
      <c r="E60" s="351"/>
      <c r="F60" s="351"/>
      <c r="G60" s="351"/>
      <c r="H60" s="351"/>
      <c r="I60" s="351"/>
      <c r="J60" s="351"/>
      <c r="K60" s="351"/>
      <c r="L60" s="351"/>
      <c r="M60" s="351"/>
      <c r="N60" s="351"/>
      <c r="O60" s="351"/>
      <c r="P60" s="351"/>
      <c r="Q60" s="405"/>
      <c r="R60" s="403"/>
      <c r="S60" s="351"/>
      <c r="T60" s="343" t="s">
        <v>15</v>
      </c>
      <c r="U60" s="351" t="s">
        <v>1</v>
      </c>
      <c r="V60" s="297"/>
      <c r="W60" s="351" t="s">
        <v>2</v>
      </c>
      <c r="X60" s="297">
        <v>3.57</v>
      </c>
      <c r="Y60" s="351" t="s">
        <v>2</v>
      </c>
      <c r="Z60" s="297">
        <v>1.5</v>
      </c>
      <c r="AA60" s="351" t="s">
        <v>2</v>
      </c>
      <c r="AB60" s="297" t="s">
        <v>132</v>
      </c>
      <c r="AC60" s="351" t="s">
        <v>6</v>
      </c>
      <c r="AD60" s="297"/>
      <c r="AE60" s="351" t="s">
        <v>1</v>
      </c>
      <c r="AF60" s="418">
        <f>IF(AI60&gt;0,AI60,0)</f>
        <v>0</v>
      </c>
      <c r="AG60" s="405"/>
      <c r="AI60" s="420">
        <f>IF(AB60="SI",AI58,AI59)</f>
        <v>0</v>
      </c>
      <c r="AK60" s="519">
        <f>IF(AB60="SI",AK58,AK59)</f>
        <v>1</v>
      </c>
    </row>
    <row r="61" spans="2:39">
      <c r="B61" s="403"/>
      <c r="C61" s="351"/>
      <c r="D61" s="351"/>
      <c r="E61" s="351"/>
      <c r="F61" s="351"/>
      <c r="G61" s="351"/>
      <c r="H61" s="351"/>
      <c r="I61" s="351"/>
      <c r="J61" s="351"/>
      <c r="K61" s="351"/>
      <c r="L61" s="351"/>
      <c r="M61" s="351"/>
      <c r="N61" s="351"/>
      <c r="O61" s="351"/>
      <c r="P61" s="351"/>
      <c r="Q61" s="405"/>
      <c r="R61" s="403"/>
      <c r="S61" s="351"/>
      <c r="T61" s="421"/>
      <c r="U61" s="351"/>
      <c r="V61" s="351"/>
      <c r="W61" s="351"/>
      <c r="X61" s="351"/>
      <c r="Y61" s="351"/>
      <c r="Z61" s="351"/>
      <c r="AA61" s="351"/>
      <c r="AB61" s="351"/>
      <c r="AC61" s="351"/>
      <c r="AD61" s="351"/>
      <c r="AE61" s="351"/>
      <c r="AF61" s="422"/>
      <c r="AG61" s="405"/>
    </row>
    <row r="62" spans="2:39">
      <c r="B62" s="403"/>
      <c r="C62" s="351"/>
      <c r="D62" s="351"/>
      <c r="E62" s="351"/>
      <c r="F62" s="351"/>
      <c r="G62" s="351"/>
      <c r="H62" s="351"/>
      <c r="I62" s="351"/>
      <c r="J62" s="351"/>
      <c r="K62" s="351"/>
      <c r="L62" s="351"/>
      <c r="M62" s="351"/>
      <c r="N62" s="351"/>
      <c r="O62" s="351"/>
      <c r="P62" s="351"/>
      <c r="Q62" s="405"/>
      <c r="R62" s="403"/>
      <c r="S62" s="351"/>
      <c r="T62" s="429"/>
      <c r="U62" s="430"/>
      <c r="V62" s="430"/>
      <c r="W62" s="430"/>
      <c r="X62" s="430"/>
      <c r="Y62" s="430"/>
      <c r="Z62" s="430"/>
      <c r="AA62" s="430"/>
      <c r="AB62" s="430"/>
      <c r="AC62" s="430"/>
      <c r="AD62" s="431" t="s">
        <v>26</v>
      </c>
      <c r="AE62" s="431"/>
      <c r="AF62" s="432">
        <f>AF56+AF60</f>
        <v>0</v>
      </c>
      <c r="AG62" s="405"/>
    </row>
    <row r="63" spans="2:39">
      <c r="B63" s="403"/>
      <c r="C63" s="351"/>
      <c r="D63" s="351"/>
      <c r="E63" s="351"/>
      <c r="F63" s="351"/>
      <c r="G63" s="351"/>
      <c r="H63" s="351"/>
      <c r="I63" s="351"/>
      <c r="J63" s="351"/>
      <c r="K63" s="351"/>
      <c r="L63" s="351"/>
      <c r="M63" s="351"/>
      <c r="N63" s="351"/>
      <c r="O63" s="351"/>
      <c r="P63" s="351"/>
      <c r="Q63" s="405"/>
      <c r="R63" s="403"/>
      <c r="S63" s="351"/>
      <c r="T63" s="351"/>
      <c r="U63" s="351"/>
      <c r="V63" s="351"/>
      <c r="W63" s="351"/>
      <c r="X63" s="351"/>
      <c r="Y63" s="351"/>
      <c r="Z63" s="351"/>
      <c r="AA63" s="351"/>
      <c r="AB63" s="351"/>
      <c r="AC63" s="351"/>
      <c r="AD63" s="351"/>
      <c r="AE63" s="351"/>
      <c r="AF63" s="351"/>
      <c r="AG63" s="405"/>
    </row>
    <row r="64" spans="2:39" ht="14.25">
      <c r="B64" s="403"/>
      <c r="C64" s="351"/>
      <c r="D64" s="351"/>
      <c r="E64" s="351"/>
      <c r="F64" s="351"/>
      <c r="G64" s="351"/>
      <c r="H64" s="351"/>
      <c r="I64" s="351"/>
      <c r="J64" s="351"/>
      <c r="K64" s="351"/>
      <c r="L64" s="351"/>
      <c r="M64" s="351"/>
      <c r="N64" s="351"/>
      <c r="O64" s="351"/>
      <c r="P64" s="351"/>
      <c r="Q64" s="405"/>
      <c r="R64" s="403"/>
      <c r="S64" s="351"/>
      <c r="T64" s="437"/>
      <c r="U64" s="438"/>
      <c r="V64" s="408" t="s">
        <v>446</v>
      </c>
      <c r="W64" s="408"/>
      <c r="X64" s="408" t="s">
        <v>18</v>
      </c>
      <c r="Y64" s="408"/>
      <c r="Z64" s="408" t="s">
        <v>19</v>
      </c>
      <c r="AA64" s="408"/>
      <c r="AB64" s="408" t="s">
        <v>20</v>
      </c>
      <c r="AC64" s="408"/>
      <c r="AD64" s="408" t="s">
        <v>16</v>
      </c>
      <c r="AE64" s="438"/>
      <c r="AF64" s="439"/>
      <c r="AG64" s="405"/>
      <c r="AI64" s="397">
        <f>(V66*X66*Z66*AK64)-AD66</f>
        <v>0</v>
      </c>
      <c r="AJ64" s="398" t="s">
        <v>135</v>
      </c>
      <c r="AK64" s="398">
        <v>0.65</v>
      </c>
      <c r="AL64" s="398" t="s">
        <v>251</v>
      </c>
      <c r="AM64" s="398" t="s">
        <v>252</v>
      </c>
    </row>
    <row r="65" spans="2:39">
      <c r="B65" s="403"/>
      <c r="C65" s="351"/>
      <c r="D65" s="351"/>
      <c r="E65" s="351"/>
      <c r="F65" s="351"/>
      <c r="G65" s="351"/>
      <c r="H65" s="351"/>
      <c r="I65" s="351"/>
      <c r="J65" s="351"/>
      <c r="K65" s="351"/>
      <c r="L65" s="351"/>
      <c r="M65" s="351"/>
      <c r="N65" s="351"/>
      <c r="O65" s="351"/>
      <c r="P65" s="351"/>
      <c r="Q65" s="405"/>
      <c r="R65" s="403"/>
      <c r="S65" s="351"/>
      <c r="T65" s="421"/>
      <c r="U65" s="351"/>
      <c r="V65" s="411" t="s">
        <v>3</v>
      </c>
      <c r="W65" s="411"/>
      <c r="X65" s="411" t="s">
        <v>5</v>
      </c>
      <c r="Y65" s="411"/>
      <c r="Z65" s="411"/>
      <c r="AA65" s="411"/>
      <c r="AB65" s="411" t="s">
        <v>330</v>
      </c>
      <c r="AC65" s="411"/>
      <c r="AD65" s="411" t="s">
        <v>4</v>
      </c>
      <c r="AE65" s="351"/>
      <c r="AF65" s="422"/>
      <c r="AG65" s="405"/>
      <c r="AI65" s="397">
        <f>(V66*X66*Z66*AK65)-AD66</f>
        <v>0</v>
      </c>
      <c r="AJ65" s="398" t="s">
        <v>132</v>
      </c>
      <c r="AK65" s="398">
        <v>1</v>
      </c>
      <c r="AM65" s="398">
        <v>0.5</v>
      </c>
    </row>
    <row r="66" spans="2:39">
      <c r="B66" s="403"/>
      <c r="C66" s="351"/>
      <c r="D66" s="351"/>
      <c r="E66" s="351"/>
      <c r="F66" s="351"/>
      <c r="G66" s="351"/>
      <c r="H66" s="351"/>
      <c r="I66" s="351"/>
      <c r="J66" s="351"/>
      <c r="K66" s="351"/>
      <c r="L66" s="351"/>
      <c r="M66" s="351"/>
      <c r="N66" s="351"/>
      <c r="O66" s="351"/>
      <c r="P66" s="351"/>
      <c r="Q66" s="405"/>
      <c r="R66" s="403"/>
      <c r="S66" s="351"/>
      <c r="T66" s="343" t="s">
        <v>14</v>
      </c>
      <c r="U66" s="351" t="s">
        <v>1</v>
      </c>
      <c r="V66" s="297"/>
      <c r="W66" s="351" t="s">
        <v>2</v>
      </c>
      <c r="X66" s="297"/>
      <c r="Y66" s="351" t="s">
        <v>2</v>
      </c>
      <c r="Z66" s="297">
        <v>1</v>
      </c>
      <c r="AA66" s="351" t="s">
        <v>2</v>
      </c>
      <c r="AB66" s="297" t="s">
        <v>132</v>
      </c>
      <c r="AC66" s="351" t="s">
        <v>6</v>
      </c>
      <c r="AD66" s="297"/>
      <c r="AE66" s="351" t="s">
        <v>1</v>
      </c>
      <c r="AF66" s="418">
        <f>IF(AI66&gt;0,AI66,0)</f>
        <v>0</v>
      </c>
      <c r="AG66" s="405"/>
      <c r="AI66" s="420">
        <f>IF(AB66="SI",AI64,AI65)</f>
        <v>0</v>
      </c>
      <c r="AK66" s="520">
        <f>IF(AB66="SI",AK64,AK65)</f>
        <v>1</v>
      </c>
      <c r="AL66" s="398">
        <v>1</v>
      </c>
      <c r="AM66" s="398">
        <v>1</v>
      </c>
    </row>
    <row r="67" spans="2:39">
      <c r="B67" s="403"/>
      <c r="C67" s="351"/>
      <c r="D67" s="351"/>
      <c r="E67" s="351"/>
      <c r="F67" s="351"/>
      <c r="G67" s="351"/>
      <c r="H67" s="351"/>
      <c r="I67" s="351"/>
      <c r="J67" s="351"/>
      <c r="K67" s="351"/>
      <c r="L67" s="351"/>
      <c r="M67" s="351"/>
      <c r="N67" s="351"/>
      <c r="O67" s="351"/>
      <c r="P67" s="351"/>
      <c r="Q67" s="405"/>
      <c r="R67" s="403"/>
      <c r="S67" s="351"/>
      <c r="T67" s="421"/>
      <c r="U67" s="351"/>
      <c r="V67" s="351"/>
      <c r="W67" s="351"/>
      <c r="X67" s="351"/>
      <c r="Y67" s="351"/>
      <c r="Z67" s="351"/>
      <c r="AA67" s="351"/>
      <c r="AB67" s="351"/>
      <c r="AC67" s="351"/>
      <c r="AD67" s="351"/>
      <c r="AE67" s="351"/>
      <c r="AF67" s="422"/>
      <c r="AG67" s="405"/>
      <c r="AK67" s="519"/>
      <c r="AL67" s="398">
        <v>1.5</v>
      </c>
      <c r="AM67" s="398">
        <v>1.5</v>
      </c>
    </row>
    <row r="68" spans="2:39" ht="14.25">
      <c r="B68" s="403"/>
      <c r="C68" s="351"/>
      <c r="D68" s="351"/>
      <c r="E68" s="351"/>
      <c r="F68" s="351"/>
      <c r="G68" s="351"/>
      <c r="H68" s="351"/>
      <c r="I68" s="351"/>
      <c r="J68" s="351"/>
      <c r="K68" s="351"/>
      <c r="L68" s="351"/>
      <c r="M68" s="351"/>
      <c r="N68" s="351"/>
      <c r="O68" s="351"/>
      <c r="P68" s="351"/>
      <c r="Q68" s="405"/>
      <c r="R68" s="403"/>
      <c r="S68" s="351"/>
      <c r="T68" s="421"/>
      <c r="U68" s="351"/>
      <c r="V68" s="425" t="s">
        <v>446</v>
      </c>
      <c r="W68" s="425"/>
      <c r="X68" s="425" t="s">
        <v>21</v>
      </c>
      <c r="Y68" s="425"/>
      <c r="Z68" s="425" t="s">
        <v>22</v>
      </c>
      <c r="AA68" s="425"/>
      <c r="AB68" s="425" t="s">
        <v>20</v>
      </c>
      <c r="AC68" s="425"/>
      <c r="AD68" s="425" t="s">
        <v>17</v>
      </c>
      <c r="AE68" s="351"/>
      <c r="AF68" s="422"/>
      <c r="AG68" s="405"/>
      <c r="AI68" s="397">
        <f>(V70*X70*Z70*AK64)-AD70</f>
        <v>0</v>
      </c>
      <c r="AK68" s="519">
        <v>0.65</v>
      </c>
    </row>
    <row r="69" spans="2:39">
      <c r="B69" s="403"/>
      <c r="C69" s="351"/>
      <c r="D69" s="351"/>
      <c r="E69" s="351"/>
      <c r="F69" s="351"/>
      <c r="G69" s="351"/>
      <c r="H69" s="351"/>
      <c r="I69" s="351"/>
      <c r="J69" s="351"/>
      <c r="K69" s="351"/>
      <c r="L69" s="351"/>
      <c r="M69" s="351"/>
      <c r="N69" s="351"/>
      <c r="O69" s="351"/>
      <c r="P69" s="351"/>
      <c r="Q69" s="405"/>
      <c r="R69" s="403"/>
      <c r="S69" s="351"/>
      <c r="T69" s="421"/>
      <c r="U69" s="351"/>
      <c r="V69" s="411" t="s">
        <v>3</v>
      </c>
      <c r="W69" s="411"/>
      <c r="X69" s="411" t="s">
        <v>5</v>
      </c>
      <c r="Y69" s="411"/>
      <c r="Z69" s="411"/>
      <c r="AA69" s="411"/>
      <c r="AB69" s="411" t="s">
        <v>330</v>
      </c>
      <c r="AC69" s="411"/>
      <c r="AD69" s="411" t="s">
        <v>4</v>
      </c>
      <c r="AE69" s="351"/>
      <c r="AF69" s="422"/>
      <c r="AG69" s="405"/>
      <c r="AI69" s="397">
        <f>(V70*X70*Z70*AK65)-AD70</f>
        <v>0</v>
      </c>
      <c r="AK69" s="519">
        <v>1</v>
      </c>
    </row>
    <row r="70" spans="2:39">
      <c r="B70" s="403"/>
      <c r="C70" s="351"/>
      <c r="D70" s="351"/>
      <c r="E70" s="351"/>
      <c r="F70" s="351"/>
      <c r="G70" s="351"/>
      <c r="H70" s="351"/>
      <c r="I70" s="351"/>
      <c r="J70" s="351"/>
      <c r="K70" s="351"/>
      <c r="L70" s="351"/>
      <c r="M70" s="351"/>
      <c r="N70" s="351"/>
      <c r="O70" s="351"/>
      <c r="P70" s="351"/>
      <c r="Q70" s="405"/>
      <c r="R70" s="403"/>
      <c r="S70" s="351"/>
      <c r="T70" s="343" t="s">
        <v>15</v>
      </c>
      <c r="U70" s="351" t="s">
        <v>1</v>
      </c>
      <c r="V70" s="297"/>
      <c r="W70" s="351" t="s">
        <v>2</v>
      </c>
      <c r="X70" s="297"/>
      <c r="Y70" s="351" t="s">
        <v>2</v>
      </c>
      <c r="Z70" s="297">
        <v>1.5</v>
      </c>
      <c r="AA70" s="351" t="s">
        <v>2</v>
      </c>
      <c r="AB70" s="297" t="s">
        <v>132</v>
      </c>
      <c r="AC70" s="351" t="s">
        <v>6</v>
      </c>
      <c r="AD70" s="297"/>
      <c r="AE70" s="351" t="s">
        <v>1</v>
      </c>
      <c r="AF70" s="418">
        <f>IF(AI70&gt;0,AI70,0)</f>
        <v>0</v>
      </c>
      <c r="AG70" s="405"/>
      <c r="AI70" s="420">
        <f>IF(AB70="SI",AI68,AI69)</f>
        <v>0</v>
      </c>
      <c r="AK70" s="519">
        <f>IF(AB70="SI",AK68,AK69)</f>
        <v>1</v>
      </c>
    </row>
    <row r="71" spans="2:39">
      <c r="B71" s="403"/>
      <c r="C71" s="351"/>
      <c r="D71" s="351"/>
      <c r="E71" s="351"/>
      <c r="F71" s="351"/>
      <c r="G71" s="351"/>
      <c r="H71" s="351"/>
      <c r="I71" s="351"/>
      <c r="J71" s="351"/>
      <c r="K71" s="351"/>
      <c r="L71" s="351"/>
      <c r="M71" s="351"/>
      <c r="N71" s="351"/>
      <c r="O71" s="351"/>
      <c r="P71" s="351"/>
      <c r="Q71" s="405"/>
      <c r="R71" s="403"/>
      <c r="S71" s="351"/>
      <c r="T71" s="421"/>
      <c r="U71" s="351"/>
      <c r="V71" s="351"/>
      <c r="W71" s="351"/>
      <c r="X71" s="351"/>
      <c r="Y71" s="351"/>
      <c r="Z71" s="351"/>
      <c r="AA71" s="351"/>
      <c r="AB71" s="351"/>
      <c r="AC71" s="351"/>
      <c r="AD71" s="351"/>
      <c r="AE71" s="351"/>
      <c r="AF71" s="422"/>
      <c r="AG71" s="405"/>
    </row>
    <row r="72" spans="2:39">
      <c r="B72" s="403"/>
      <c r="C72" s="351"/>
      <c r="D72" s="351"/>
      <c r="E72" s="351"/>
      <c r="F72" s="351"/>
      <c r="G72" s="351"/>
      <c r="H72" s="351"/>
      <c r="I72" s="351"/>
      <c r="J72" s="351"/>
      <c r="K72" s="351"/>
      <c r="L72" s="351"/>
      <c r="M72" s="351"/>
      <c r="N72" s="351"/>
      <c r="O72" s="351"/>
      <c r="P72" s="351"/>
      <c r="Q72" s="405"/>
      <c r="R72" s="403"/>
      <c r="S72" s="351"/>
      <c r="T72" s="429"/>
      <c r="U72" s="430"/>
      <c r="V72" s="430"/>
      <c r="W72" s="430"/>
      <c r="X72" s="430"/>
      <c r="Y72" s="430"/>
      <c r="Z72" s="430"/>
      <c r="AA72" s="430"/>
      <c r="AB72" s="430"/>
      <c r="AC72" s="430"/>
      <c r="AD72" s="431" t="s">
        <v>26</v>
      </c>
      <c r="AE72" s="431"/>
      <c r="AF72" s="432">
        <f>AF66+AF70</f>
        <v>0</v>
      </c>
      <c r="AG72" s="405"/>
    </row>
    <row r="73" spans="2:39">
      <c r="B73" s="403"/>
      <c r="C73" s="351"/>
      <c r="D73" s="351"/>
      <c r="E73" s="351"/>
      <c r="F73" s="351"/>
      <c r="G73" s="351"/>
      <c r="H73" s="351"/>
      <c r="I73" s="351"/>
      <c r="J73" s="351"/>
      <c r="K73" s="351"/>
      <c r="L73" s="351"/>
      <c r="M73" s="351"/>
      <c r="N73" s="351"/>
      <c r="O73" s="351"/>
      <c r="P73" s="351"/>
      <c r="Q73" s="405"/>
      <c r="R73" s="403"/>
      <c r="S73" s="351"/>
      <c r="T73" s="351"/>
      <c r="U73" s="351"/>
      <c r="V73" s="351"/>
      <c r="W73" s="351"/>
      <c r="X73" s="351"/>
      <c r="Y73" s="351"/>
      <c r="Z73" s="351"/>
      <c r="AA73" s="351"/>
      <c r="AB73" s="351"/>
      <c r="AC73" s="351"/>
      <c r="AD73" s="351"/>
      <c r="AE73" s="351"/>
      <c r="AF73" s="351"/>
      <c r="AG73" s="405"/>
    </row>
    <row r="74" spans="2:39">
      <c r="B74" s="403"/>
      <c r="C74" s="351"/>
      <c r="D74" s="351"/>
      <c r="E74" s="351"/>
      <c r="F74" s="351"/>
      <c r="G74" s="351"/>
      <c r="H74" s="351"/>
      <c r="I74" s="351"/>
      <c r="J74" s="351"/>
      <c r="K74" s="351"/>
      <c r="L74" s="351"/>
      <c r="M74" s="351"/>
      <c r="N74" s="351"/>
      <c r="O74" s="351"/>
      <c r="P74" s="351"/>
      <c r="Q74" s="405"/>
      <c r="R74" s="403"/>
      <c r="S74" s="351"/>
      <c r="T74" s="602" t="s">
        <v>519</v>
      </c>
      <c r="U74" s="351"/>
      <c r="V74" s="351"/>
      <c r="W74" s="351"/>
      <c r="X74" s="351"/>
      <c r="Y74" s="351"/>
      <c r="Z74" s="351"/>
      <c r="AA74" s="351"/>
      <c r="AB74" s="351"/>
      <c r="AC74" s="351"/>
      <c r="AD74" s="404" t="s">
        <v>319</v>
      </c>
      <c r="AE74" s="404"/>
      <c r="AF74" s="433">
        <f>AF72+AF62+AF52</f>
        <v>0</v>
      </c>
      <c r="AG74" s="405"/>
    </row>
    <row r="75" spans="2:39" ht="13.5" thickBot="1">
      <c r="B75" s="434"/>
      <c r="C75" s="435"/>
      <c r="D75" s="435"/>
      <c r="E75" s="435"/>
      <c r="F75" s="435"/>
      <c r="G75" s="435"/>
      <c r="H75" s="435"/>
      <c r="I75" s="435"/>
      <c r="J75" s="435"/>
      <c r="K75" s="435"/>
      <c r="L75" s="435"/>
      <c r="M75" s="435"/>
      <c r="N75" s="435"/>
      <c r="O75" s="435"/>
      <c r="P75" s="435"/>
      <c r="Q75" s="436"/>
      <c r="R75" s="434"/>
      <c r="S75" s="435"/>
      <c r="T75" s="435"/>
      <c r="U75" s="435"/>
      <c r="V75" s="435"/>
      <c r="W75" s="435"/>
      <c r="X75" s="435"/>
      <c r="Y75" s="435"/>
      <c r="Z75" s="435"/>
      <c r="AA75" s="435"/>
      <c r="AB75" s="435"/>
      <c r="AC75" s="435"/>
      <c r="AD75" s="435"/>
      <c r="AE75" s="435"/>
      <c r="AF75" s="435"/>
      <c r="AG75" s="436"/>
    </row>
    <row r="76" spans="2:39" ht="14.1" customHeight="1">
      <c r="B76" s="876" t="s">
        <v>580</v>
      </c>
      <c r="C76" s="877"/>
      <c r="D76" s="877"/>
      <c r="E76" s="877"/>
      <c r="F76" s="877"/>
      <c r="G76" s="877"/>
      <c r="H76" s="877"/>
      <c r="I76" s="877"/>
      <c r="J76" s="877"/>
      <c r="K76" s="877"/>
      <c r="L76" s="877"/>
      <c r="M76" s="877"/>
      <c r="N76" s="877"/>
      <c r="O76" s="877"/>
      <c r="P76" s="877"/>
      <c r="Q76" s="878"/>
      <c r="R76" s="876" t="s">
        <v>580</v>
      </c>
      <c r="S76" s="877"/>
      <c r="T76" s="877"/>
      <c r="U76" s="877"/>
      <c r="V76" s="877"/>
      <c r="W76" s="877"/>
      <c r="X76" s="877"/>
      <c r="Y76" s="877"/>
      <c r="Z76" s="877"/>
      <c r="AA76" s="877"/>
      <c r="AB76" s="877"/>
      <c r="AC76" s="877"/>
      <c r="AD76" s="877"/>
      <c r="AE76" s="877"/>
      <c r="AF76" s="877"/>
      <c r="AG76" s="885" t="s">
        <v>487</v>
      </c>
    </row>
    <row r="77" spans="2:39" ht="14.1" customHeight="1">
      <c r="B77" s="879"/>
      <c r="C77" s="880"/>
      <c r="D77" s="880"/>
      <c r="E77" s="880"/>
      <c r="F77" s="880"/>
      <c r="G77" s="880"/>
      <c r="H77" s="880"/>
      <c r="I77" s="880"/>
      <c r="J77" s="880"/>
      <c r="K77" s="880"/>
      <c r="L77" s="880"/>
      <c r="M77" s="880"/>
      <c r="N77" s="880"/>
      <c r="O77" s="880"/>
      <c r="P77" s="880"/>
      <c r="Q77" s="881"/>
      <c r="R77" s="879"/>
      <c r="S77" s="880"/>
      <c r="T77" s="880"/>
      <c r="U77" s="880"/>
      <c r="V77" s="880"/>
      <c r="W77" s="880"/>
      <c r="X77" s="880"/>
      <c r="Y77" s="880"/>
      <c r="Z77" s="880"/>
      <c r="AA77" s="880"/>
      <c r="AB77" s="880"/>
      <c r="AC77" s="880"/>
      <c r="AD77" s="880"/>
      <c r="AE77" s="880"/>
      <c r="AF77" s="880"/>
      <c r="AG77" s="886"/>
    </row>
    <row r="78" spans="2:39" ht="12.75" customHeight="1">
      <c r="B78" s="882" t="s">
        <v>27</v>
      </c>
      <c r="C78" s="883"/>
      <c r="D78" s="883"/>
      <c r="E78" s="883"/>
      <c r="F78" s="883"/>
      <c r="G78" s="883"/>
      <c r="H78" s="883"/>
      <c r="I78" s="883"/>
      <c r="J78" s="883"/>
      <c r="K78" s="883"/>
      <c r="L78" s="883"/>
      <c r="M78" s="883"/>
      <c r="N78" s="883"/>
      <c r="O78" s="883"/>
      <c r="P78" s="883"/>
      <c r="Q78" s="884"/>
      <c r="R78" s="888" t="s">
        <v>27</v>
      </c>
      <c r="S78" s="889"/>
      <c r="T78" s="889"/>
      <c r="U78" s="889"/>
      <c r="V78" s="889"/>
      <c r="W78" s="889"/>
      <c r="X78" s="889"/>
      <c r="Y78" s="889"/>
      <c r="Z78" s="889"/>
      <c r="AA78" s="889"/>
      <c r="AB78" s="889"/>
      <c r="AC78" s="889"/>
      <c r="AD78" s="889"/>
      <c r="AE78" s="889"/>
      <c r="AF78" s="890"/>
      <c r="AG78" s="886"/>
    </row>
    <row r="79" spans="2:39" ht="13.5" customHeight="1" thickBot="1">
      <c r="B79" s="882"/>
      <c r="C79" s="883"/>
      <c r="D79" s="883"/>
      <c r="E79" s="883"/>
      <c r="F79" s="883"/>
      <c r="G79" s="883"/>
      <c r="H79" s="883"/>
      <c r="I79" s="883"/>
      <c r="J79" s="883"/>
      <c r="K79" s="883"/>
      <c r="L79" s="883"/>
      <c r="M79" s="883"/>
      <c r="N79" s="883"/>
      <c r="O79" s="883"/>
      <c r="P79" s="883"/>
      <c r="Q79" s="884"/>
      <c r="R79" s="891"/>
      <c r="S79" s="892"/>
      <c r="T79" s="892"/>
      <c r="U79" s="892"/>
      <c r="V79" s="892"/>
      <c r="W79" s="892"/>
      <c r="X79" s="892"/>
      <c r="Y79" s="892"/>
      <c r="Z79" s="892"/>
      <c r="AA79" s="892"/>
      <c r="AB79" s="892"/>
      <c r="AC79" s="892"/>
      <c r="AD79" s="892"/>
      <c r="AE79" s="892"/>
      <c r="AF79" s="893"/>
      <c r="AG79" s="887"/>
    </row>
    <row r="80" spans="2:39">
      <c r="B80" s="400"/>
      <c r="C80" s="401"/>
      <c r="D80" s="401"/>
      <c r="E80" s="401"/>
      <c r="F80" s="401"/>
      <c r="G80" s="401"/>
      <c r="H80" s="401"/>
      <c r="I80" s="401"/>
      <c r="J80" s="401"/>
      <c r="K80" s="401"/>
      <c r="L80" s="401"/>
      <c r="M80" s="401"/>
      <c r="N80" s="401"/>
      <c r="O80" s="401"/>
      <c r="P80" s="401"/>
      <c r="Q80" s="402"/>
      <c r="R80" s="400"/>
      <c r="S80" s="401"/>
      <c r="T80" s="401"/>
      <c r="U80" s="401"/>
      <c r="V80" s="401"/>
      <c r="W80" s="401"/>
      <c r="X80" s="401"/>
      <c r="Y80" s="401"/>
      <c r="Z80" s="401"/>
      <c r="AA80" s="401"/>
      <c r="AB80" s="401"/>
      <c r="AC80" s="401"/>
      <c r="AD80" s="401"/>
      <c r="AE80" s="401"/>
      <c r="AF80" s="401"/>
      <c r="AG80" s="402"/>
    </row>
    <row r="81" spans="2:33">
      <c r="B81" s="403"/>
      <c r="C81" s="351"/>
      <c r="D81" s="351"/>
      <c r="E81" s="351"/>
      <c r="F81" s="351"/>
      <c r="G81" s="404"/>
      <c r="H81" s="351"/>
      <c r="I81" s="404"/>
      <c r="J81" s="351"/>
      <c r="K81" s="404"/>
      <c r="L81" s="351"/>
      <c r="M81" s="404"/>
      <c r="N81" s="351"/>
      <c r="O81" s="351"/>
      <c r="P81" s="351"/>
      <c r="Q81" s="405"/>
      <c r="R81" s="403"/>
      <c r="S81" s="351"/>
      <c r="T81" s="351"/>
      <c r="U81" s="351"/>
      <c r="V81" s="351"/>
      <c r="W81" s="404"/>
      <c r="X81" s="351"/>
      <c r="Y81" s="404"/>
      <c r="Z81" s="351"/>
      <c r="AA81" s="404"/>
      <c r="AB81" s="351"/>
      <c r="AC81" s="404"/>
      <c r="AD81" s="351"/>
      <c r="AE81" s="351"/>
      <c r="AF81" s="351"/>
      <c r="AG81" s="405"/>
    </row>
    <row r="82" spans="2:33">
      <c r="B82" s="403"/>
      <c r="C82" s="351"/>
      <c r="D82" s="351"/>
      <c r="E82" s="351"/>
      <c r="F82" s="351"/>
      <c r="G82" s="351"/>
      <c r="H82" s="351"/>
      <c r="I82" s="351"/>
      <c r="J82" s="351"/>
      <c r="K82" s="351"/>
      <c r="L82" s="351"/>
      <c r="M82" s="351"/>
      <c r="N82" s="351"/>
      <c r="O82" s="351"/>
      <c r="P82" s="351"/>
      <c r="Q82" s="405"/>
      <c r="R82" s="403"/>
      <c r="S82" s="351"/>
      <c r="T82" s="351"/>
      <c r="U82" s="351"/>
      <c r="V82" s="440" t="s">
        <v>376</v>
      </c>
      <c r="W82" s="351"/>
      <c r="X82" s="351"/>
      <c r="Y82" s="351"/>
      <c r="Z82" s="351"/>
      <c r="AA82" s="351"/>
      <c r="AB82" s="351"/>
      <c r="AC82" s="351"/>
      <c r="AD82" s="351"/>
      <c r="AE82" s="351"/>
      <c r="AF82" s="351"/>
      <c r="AG82" s="405"/>
    </row>
    <row r="83" spans="2:33" ht="14.25">
      <c r="B83" s="403"/>
      <c r="C83" s="351"/>
      <c r="D83" s="404" t="s">
        <v>28</v>
      </c>
      <c r="E83" s="351"/>
      <c r="F83" s="440" t="s">
        <v>238</v>
      </c>
      <c r="G83" s="351"/>
      <c r="H83" s="351"/>
      <c r="I83" s="351"/>
      <c r="J83" s="440" t="s">
        <v>239</v>
      </c>
      <c r="K83" s="351"/>
      <c r="L83" s="351"/>
      <c r="M83" s="351"/>
      <c r="N83" s="351"/>
      <c r="O83" s="351"/>
      <c r="P83" s="417"/>
      <c r="Q83" s="405"/>
      <c r="R83" s="403"/>
      <c r="S83" s="351"/>
      <c r="T83" s="351"/>
      <c r="U83" s="351"/>
      <c r="V83" s="441"/>
      <c r="W83" s="351"/>
      <c r="X83" s="351"/>
      <c r="Y83" s="351"/>
      <c r="Z83" s="351"/>
      <c r="AA83" s="351"/>
      <c r="AB83" s="351"/>
      <c r="AC83" s="351"/>
      <c r="AD83" s="404"/>
      <c r="AE83" s="351"/>
      <c r="AF83" s="417"/>
      <c r="AG83" s="405"/>
    </row>
    <row r="84" spans="2:33">
      <c r="B84" s="403"/>
      <c r="C84" s="351"/>
      <c r="D84" s="351"/>
      <c r="E84" s="351"/>
      <c r="F84" s="351"/>
      <c r="G84" s="351"/>
      <c r="H84" s="351"/>
      <c r="I84" s="351"/>
      <c r="J84" s="351"/>
      <c r="K84" s="351"/>
      <c r="L84" s="351"/>
      <c r="M84" s="351"/>
      <c r="N84" s="351"/>
      <c r="O84" s="351"/>
      <c r="P84" s="351"/>
      <c r="Q84" s="405"/>
      <c r="R84" s="403"/>
      <c r="S84" s="351"/>
      <c r="T84" s="351"/>
      <c r="U84" s="351"/>
      <c r="AE84" s="351"/>
      <c r="AF84" s="351"/>
      <c r="AG84" s="405"/>
    </row>
    <row r="85" spans="2:33" ht="14.25">
      <c r="B85" s="403"/>
      <c r="C85" s="351"/>
      <c r="D85" s="404" t="s">
        <v>153</v>
      </c>
      <c r="E85" s="351"/>
      <c r="F85" s="440" t="s">
        <v>240</v>
      </c>
      <c r="G85" s="351"/>
      <c r="H85" s="351"/>
      <c r="I85" s="351"/>
      <c r="J85" s="440" t="s">
        <v>241</v>
      </c>
      <c r="K85" s="351"/>
      <c r="L85" s="351"/>
      <c r="M85" s="351"/>
      <c r="N85" s="351"/>
      <c r="O85" s="351"/>
      <c r="P85" s="351"/>
      <c r="Q85" s="405"/>
      <c r="R85" s="403"/>
      <c r="S85" s="351"/>
      <c r="T85" s="351"/>
      <c r="U85" s="351"/>
      <c r="V85" s="404" t="s">
        <v>289</v>
      </c>
      <c r="W85" s="351"/>
      <c r="X85" s="845">
        <f>'QCC (A)'!D72</f>
        <v>0</v>
      </c>
      <c r="Y85" s="845"/>
      <c r="Z85" s="845"/>
      <c r="AA85" s="351"/>
      <c r="AB85" s="394" t="s">
        <v>322</v>
      </c>
      <c r="AC85" s="351"/>
      <c r="AD85" s="351"/>
      <c r="AE85" s="351"/>
      <c r="AF85" s="351"/>
      <c r="AG85" s="405"/>
    </row>
    <row r="86" spans="2:33">
      <c r="B86" s="403"/>
      <c r="C86" s="351"/>
      <c r="D86" s="351"/>
      <c r="E86" s="351"/>
      <c r="F86" s="351"/>
      <c r="G86" s="351"/>
      <c r="H86" s="351"/>
      <c r="I86" s="351"/>
      <c r="J86" s="351"/>
      <c r="K86" s="351"/>
      <c r="L86" s="351"/>
      <c r="M86" s="351"/>
      <c r="N86" s="404"/>
      <c r="O86" s="351"/>
      <c r="P86" s="351"/>
      <c r="Q86" s="405"/>
      <c r="R86" s="403"/>
      <c r="S86" s="351"/>
      <c r="T86" s="351"/>
      <c r="U86" s="351"/>
      <c r="V86" s="351"/>
      <c r="W86" s="351"/>
      <c r="X86" s="441"/>
      <c r="Y86" s="441"/>
      <c r="Z86" s="441"/>
      <c r="AA86" s="351"/>
      <c r="AB86" s="351"/>
      <c r="AC86" s="351"/>
      <c r="AD86" s="351"/>
      <c r="AE86" s="351"/>
      <c r="AF86" s="351"/>
      <c r="AG86" s="405"/>
    </row>
    <row r="87" spans="2:33" ht="14.25">
      <c r="B87" s="403"/>
      <c r="C87" s="351"/>
      <c r="D87" s="404" t="s">
        <v>226</v>
      </c>
      <c r="E87" s="351"/>
      <c r="F87" s="440" t="s">
        <v>242</v>
      </c>
      <c r="G87" s="351"/>
      <c r="H87" s="351"/>
      <c r="I87" s="351"/>
      <c r="J87" s="440" t="s">
        <v>243</v>
      </c>
      <c r="K87" s="351"/>
      <c r="L87" s="351"/>
      <c r="M87" s="351"/>
      <c r="N87" s="351"/>
      <c r="O87" s="351"/>
      <c r="P87" s="417"/>
      <c r="Q87" s="405"/>
      <c r="R87" s="403"/>
      <c r="S87" s="351"/>
      <c r="T87" s="351"/>
      <c r="U87" s="351"/>
      <c r="V87" s="351"/>
      <c r="W87" s="351"/>
      <c r="X87" s="441"/>
      <c r="Y87" s="441"/>
      <c r="Z87" s="472"/>
      <c r="AA87" s="351"/>
      <c r="AB87" s="351"/>
      <c r="AC87" s="351"/>
      <c r="AD87" s="351"/>
      <c r="AE87" s="351"/>
      <c r="AF87" s="417"/>
      <c r="AG87" s="405"/>
    </row>
    <row r="88" spans="2:33">
      <c r="B88" s="403"/>
      <c r="C88" s="351"/>
      <c r="D88" s="351"/>
      <c r="E88" s="351"/>
      <c r="F88" s="351"/>
      <c r="G88" s="351"/>
      <c r="H88" s="351"/>
      <c r="I88" s="351"/>
      <c r="J88" s="351"/>
      <c r="K88" s="351"/>
      <c r="L88" s="351"/>
      <c r="M88" s="351"/>
      <c r="N88" s="351"/>
      <c r="O88" s="351"/>
      <c r="P88" s="351"/>
      <c r="Q88" s="405"/>
      <c r="R88" s="403"/>
      <c r="S88" s="351"/>
      <c r="T88" s="351"/>
      <c r="U88" s="351"/>
      <c r="V88" s="404" t="s">
        <v>290</v>
      </c>
      <c r="W88" s="351"/>
      <c r="X88" s="845">
        <f>'QCC (B)'!E40</f>
        <v>0</v>
      </c>
      <c r="Y88" s="845"/>
      <c r="Z88" s="845"/>
      <c r="AA88" s="351"/>
      <c r="AB88" s="394" t="s">
        <v>323</v>
      </c>
      <c r="AC88" s="351"/>
      <c r="AD88" s="404"/>
      <c r="AE88" s="351"/>
      <c r="AF88" s="351"/>
      <c r="AG88" s="405"/>
    </row>
    <row r="89" spans="2:33" ht="14.25">
      <c r="B89" s="403"/>
      <c r="C89" s="351"/>
      <c r="D89" s="404" t="s">
        <v>237</v>
      </c>
      <c r="E89" s="351"/>
      <c r="F89" s="440" t="s">
        <v>244</v>
      </c>
      <c r="G89" s="351"/>
      <c r="H89" s="351"/>
      <c r="I89" s="351"/>
      <c r="J89" s="440" t="s">
        <v>245</v>
      </c>
      <c r="K89" s="351"/>
      <c r="L89" s="351"/>
      <c r="M89" s="351"/>
      <c r="N89" s="351"/>
      <c r="O89" s="351"/>
      <c r="P89" s="351"/>
      <c r="Q89" s="405"/>
      <c r="R89" s="403"/>
      <c r="S89" s="351"/>
      <c r="T89" s="351"/>
      <c r="U89" s="351"/>
      <c r="V89" s="351"/>
      <c r="W89" s="351"/>
      <c r="X89" s="441"/>
      <c r="Y89" s="441"/>
      <c r="Z89" s="472"/>
      <c r="AA89" s="351"/>
      <c r="AB89" s="351"/>
      <c r="AC89" s="351"/>
      <c r="AD89" s="351"/>
      <c r="AE89" s="351"/>
      <c r="AF89" s="351"/>
      <c r="AG89" s="405"/>
    </row>
    <row r="90" spans="2:33">
      <c r="B90" s="403"/>
      <c r="C90" s="351"/>
      <c r="O90" s="351"/>
      <c r="P90" s="351"/>
      <c r="Q90" s="405"/>
      <c r="R90" s="403"/>
      <c r="S90" s="351"/>
      <c r="T90" s="351"/>
      <c r="U90" s="351"/>
      <c r="V90" s="351"/>
      <c r="W90" s="351"/>
      <c r="X90" s="441"/>
      <c r="Y90" s="441"/>
      <c r="Z90" s="441"/>
      <c r="AA90" s="351"/>
      <c r="AB90" s="351"/>
      <c r="AC90" s="351"/>
      <c r="AD90" s="351"/>
      <c r="AE90" s="351"/>
      <c r="AF90" s="351"/>
      <c r="AG90" s="405"/>
    </row>
    <row r="91" spans="2:33">
      <c r="B91" s="403"/>
      <c r="C91" s="351"/>
      <c r="D91" s="351"/>
      <c r="E91" s="351"/>
      <c r="F91" s="351"/>
      <c r="G91" s="351"/>
      <c r="H91" s="351"/>
      <c r="I91" s="351"/>
      <c r="J91" s="351"/>
      <c r="K91" s="351"/>
      <c r="L91" s="351"/>
      <c r="M91" s="351"/>
      <c r="N91" s="351"/>
      <c r="O91" s="351"/>
      <c r="P91" s="351"/>
      <c r="Q91" s="405"/>
      <c r="R91" s="403"/>
      <c r="S91" s="351"/>
      <c r="T91" s="351"/>
      <c r="U91" s="351"/>
      <c r="V91" s="404" t="s">
        <v>292</v>
      </c>
      <c r="W91" s="351"/>
      <c r="X91" s="845">
        <f>'QCC (C)'!E23</f>
        <v>0</v>
      </c>
      <c r="Y91" s="845"/>
      <c r="Z91" s="845"/>
      <c r="AA91" s="351"/>
      <c r="AB91" s="394" t="s">
        <v>324</v>
      </c>
      <c r="AC91" s="351"/>
      <c r="AD91" s="351"/>
      <c r="AE91" s="351"/>
      <c r="AF91" s="351"/>
      <c r="AG91" s="405"/>
    </row>
    <row r="92" spans="2:33">
      <c r="B92" s="403"/>
      <c r="C92" s="351"/>
      <c r="D92" s="351"/>
      <c r="E92" s="351"/>
      <c r="F92" s="351"/>
      <c r="G92" s="351"/>
      <c r="H92" s="351"/>
      <c r="I92" s="351"/>
      <c r="J92" s="351"/>
      <c r="K92" s="351"/>
      <c r="L92" s="351"/>
      <c r="M92" s="351"/>
      <c r="N92" s="351"/>
      <c r="O92" s="351"/>
      <c r="P92" s="351"/>
      <c r="Q92" s="405"/>
      <c r="R92" s="403"/>
      <c r="S92" s="351"/>
      <c r="T92" s="351"/>
      <c r="U92" s="351"/>
      <c r="V92" s="351"/>
      <c r="W92" s="351"/>
      <c r="X92" s="441"/>
      <c r="Y92" s="441"/>
      <c r="Z92" s="441"/>
      <c r="AA92" s="351"/>
      <c r="AB92" s="351"/>
      <c r="AC92" s="351"/>
      <c r="AD92" s="351"/>
      <c r="AE92" s="351"/>
      <c r="AF92" s="351"/>
      <c r="AG92" s="405"/>
    </row>
    <row r="93" spans="2:33">
      <c r="B93" s="403"/>
      <c r="C93" s="351"/>
      <c r="D93" s="351"/>
      <c r="E93" s="351"/>
      <c r="F93" s="351"/>
      <c r="G93" s="351"/>
      <c r="H93" s="351"/>
      <c r="I93" s="351"/>
      <c r="J93" s="351"/>
      <c r="K93" s="351"/>
      <c r="L93" s="351"/>
      <c r="M93" s="351"/>
      <c r="N93" s="351"/>
      <c r="O93" s="351"/>
      <c r="P93" s="351"/>
      <c r="Q93" s="405"/>
      <c r="R93" s="403"/>
      <c r="S93" s="351"/>
      <c r="T93" s="351"/>
      <c r="U93" s="351"/>
      <c r="V93" s="351"/>
      <c r="W93" s="351"/>
      <c r="X93" s="441"/>
      <c r="Y93" s="441"/>
      <c r="Z93" s="441"/>
      <c r="AA93" s="351"/>
      <c r="AB93" s="351"/>
      <c r="AC93" s="351"/>
      <c r="AD93" s="351"/>
      <c r="AE93" s="351"/>
      <c r="AF93" s="351"/>
      <c r="AG93" s="405"/>
    </row>
    <row r="94" spans="2:33">
      <c r="B94" s="403"/>
      <c r="C94" s="351"/>
      <c r="D94" s="351"/>
      <c r="E94" s="351"/>
      <c r="F94" s="351"/>
      <c r="G94" s="351"/>
      <c r="H94" s="351"/>
      <c r="I94" s="351"/>
      <c r="J94" s="351"/>
      <c r="K94" s="351"/>
      <c r="L94" s="351"/>
      <c r="M94" s="351"/>
      <c r="N94" s="351"/>
      <c r="O94" s="351"/>
      <c r="P94" s="351"/>
      <c r="Q94" s="405"/>
      <c r="R94" s="403"/>
      <c r="S94" s="351"/>
      <c r="T94" s="351"/>
      <c r="U94" s="351"/>
      <c r="V94" s="404" t="s">
        <v>291</v>
      </c>
      <c r="W94" s="351"/>
      <c r="X94" s="845">
        <f>'QCC (D)'!G38</f>
        <v>0</v>
      </c>
      <c r="Y94" s="845"/>
      <c r="Z94" s="845"/>
      <c r="AA94" s="351"/>
      <c r="AB94" s="394" t="s">
        <v>325</v>
      </c>
      <c r="AC94" s="351"/>
      <c r="AD94" s="351"/>
      <c r="AE94" s="351"/>
      <c r="AF94" s="351"/>
      <c r="AG94" s="405"/>
    </row>
    <row r="95" spans="2:33">
      <c r="B95" s="403"/>
      <c r="C95" s="351"/>
      <c r="D95" s="351"/>
      <c r="E95" s="351"/>
      <c r="F95" s="351"/>
      <c r="G95" s="351"/>
      <c r="H95" s="351"/>
      <c r="I95" s="351"/>
      <c r="J95" s="351"/>
      <c r="K95" s="351"/>
      <c r="L95" s="351"/>
      <c r="M95" s="351"/>
      <c r="N95" s="351"/>
      <c r="O95" s="351"/>
      <c r="P95" s="351"/>
      <c r="Q95" s="405"/>
      <c r="R95" s="403"/>
      <c r="S95" s="351"/>
      <c r="T95" s="351"/>
      <c r="U95" s="351"/>
      <c r="V95" s="351"/>
      <c r="W95" s="351"/>
      <c r="X95" s="441"/>
      <c r="Y95" s="441"/>
      <c r="Z95" s="441"/>
      <c r="AA95" s="351"/>
      <c r="AB95" s="351"/>
      <c r="AC95" s="351"/>
      <c r="AD95" s="351"/>
      <c r="AE95" s="351"/>
      <c r="AF95" s="351"/>
      <c r="AG95" s="405"/>
    </row>
    <row r="96" spans="2:33">
      <c r="B96" s="403"/>
      <c r="C96" s="351"/>
      <c r="D96" s="351"/>
      <c r="E96" s="351"/>
      <c r="F96" s="351"/>
      <c r="G96" s="351"/>
      <c r="H96" s="351"/>
      <c r="I96" s="351"/>
      <c r="J96" s="351"/>
      <c r="K96" s="351"/>
      <c r="L96" s="351"/>
      <c r="M96" s="351"/>
      <c r="N96" s="351"/>
      <c r="O96" s="351"/>
      <c r="P96" s="351"/>
      <c r="Q96" s="405"/>
      <c r="R96" s="403"/>
      <c r="S96" s="351"/>
      <c r="T96" s="351"/>
      <c r="U96" s="351"/>
      <c r="V96" s="351"/>
      <c r="W96" s="351"/>
      <c r="X96" s="441"/>
      <c r="Y96" s="441"/>
      <c r="Z96" s="441"/>
      <c r="AA96" s="351"/>
      <c r="AB96" s="351"/>
      <c r="AC96" s="351"/>
      <c r="AD96" s="351"/>
      <c r="AE96" s="351"/>
      <c r="AF96" s="351"/>
      <c r="AG96" s="405"/>
    </row>
    <row r="97" spans="2:33">
      <c r="B97" s="403"/>
      <c r="C97" s="351"/>
      <c r="D97" s="351"/>
      <c r="E97" s="351"/>
      <c r="F97" s="351"/>
      <c r="G97" s="351"/>
      <c r="H97" s="351"/>
      <c r="I97" s="351"/>
      <c r="J97" s="351"/>
      <c r="K97" s="351"/>
      <c r="L97" s="351"/>
      <c r="M97" s="351"/>
      <c r="N97" s="351"/>
      <c r="O97" s="351"/>
      <c r="P97" s="351"/>
      <c r="Q97" s="405"/>
      <c r="R97" s="403"/>
      <c r="S97" s="351"/>
      <c r="T97" s="351"/>
      <c r="U97" s="351"/>
      <c r="V97" s="404" t="s">
        <v>293</v>
      </c>
      <c r="W97" s="351"/>
      <c r="X97" s="845">
        <f>'QCC (A.bis) cambio d''uso'!D98</f>
        <v>0</v>
      </c>
      <c r="Y97" s="845"/>
      <c r="Z97" s="845"/>
      <c r="AA97" s="351"/>
      <c r="AB97" s="394" t="s">
        <v>436</v>
      </c>
      <c r="AC97" s="351"/>
      <c r="AD97" s="351"/>
      <c r="AE97" s="351"/>
      <c r="AF97" s="351"/>
      <c r="AG97" s="405"/>
    </row>
    <row r="98" spans="2:33">
      <c r="B98" s="403"/>
      <c r="C98" s="351"/>
      <c r="D98" s="351"/>
      <c r="E98" s="351"/>
      <c r="F98" s="351"/>
      <c r="G98" s="351"/>
      <c r="H98" s="351"/>
      <c r="I98" s="351"/>
      <c r="J98" s="351"/>
      <c r="K98" s="351"/>
      <c r="L98" s="351"/>
      <c r="M98" s="351"/>
      <c r="N98" s="351"/>
      <c r="O98" s="351"/>
      <c r="P98" s="351"/>
      <c r="Q98" s="405"/>
      <c r="R98" s="403"/>
      <c r="S98" s="351"/>
      <c r="T98" s="351"/>
      <c r="U98" s="351"/>
      <c r="V98" s="351"/>
      <c r="W98" s="351"/>
      <c r="X98" s="441"/>
      <c r="Y98" s="441"/>
      <c r="Z98" s="441"/>
      <c r="AB98" s="394" t="s">
        <v>442</v>
      </c>
      <c r="AE98" s="351"/>
      <c r="AF98" s="351"/>
      <c r="AG98" s="405"/>
    </row>
    <row r="99" spans="2:33">
      <c r="B99" s="403"/>
      <c r="C99" s="351"/>
      <c r="D99" s="404"/>
      <c r="E99" s="351"/>
      <c r="F99" s="440"/>
      <c r="G99" s="351"/>
      <c r="H99" s="351"/>
      <c r="I99" s="351"/>
      <c r="J99" s="351"/>
      <c r="K99" s="351"/>
      <c r="L99" s="351"/>
      <c r="M99" s="351"/>
      <c r="N99" s="351"/>
      <c r="O99" s="351"/>
      <c r="P99" s="351"/>
      <c r="Q99" s="405"/>
      <c r="R99" s="403"/>
      <c r="S99" s="351"/>
      <c r="T99" s="404"/>
      <c r="U99" s="351"/>
      <c r="V99" s="351"/>
      <c r="W99" s="351"/>
      <c r="X99" s="441"/>
      <c r="Y99" s="441"/>
      <c r="Z99" s="472"/>
      <c r="AB99" s="351"/>
      <c r="AE99" s="351"/>
      <c r="AF99" s="351"/>
      <c r="AG99" s="405"/>
    </row>
    <row r="100" spans="2:33">
      <c r="B100" s="403"/>
      <c r="C100" s="351"/>
      <c r="D100" s="404"/>
      <c r="E100" s="351"/>
      <c r="F100" s="442"/>
      <c r="G100" s="351"/>
      <c r="H100" s="404"/>
      <c r="I100" s="351"/>
      <c r="J100" s="404"/>
      <c r="K100" s="351"/>
      <c r="L100" s="404"/>
      <c r="M100" s="351"/>
      <c r="N100" s="351"/>
      <c r="O100" s="351"/>
      <c r="P100" s="351"/>
      <c r="Q100" s="405"/>
      <c r="R100" s="403"/>
      <c r="S100" s="351"/>
      <c r="T100" s="404"/>
      <c r="U100" s="351"/>
      <c r="V100" s="404" t="s">
        <v>294</v>
      </c>
      <c r="W100" s="351"/>
      <c r="X100" s="845">
        <f>'QCC (C.bis) cambio d''uso'!E59</f>
        <v>0</v>
      </c>
      <c r="Y100" s="845"/>
      <c r="Z100" s="845"/>
      <c r="AB100" s="394" t="s">
        <v>441</v>
      </c>
      <c r="AE100" s="351"/>
      <c r="AF100" s="351"/>
      <c r="AG100" s="405"/>
    </row>
    <row r="101" spans="2:33">
      <c r="B101" s="403"/>
      <c r="C101" s="351"/>
      <c r="D101" s="404"/>
      <c r="E101" s="351"/>
      <c r="F101" s="440"/>
      <c r="G101" s="351"/>
      <c r="H101" s="351"/>
      <c r="I101" s="351"/>
      <c r="J101" s="351"/>
      <c r="K101" s="351"/>
      <c r="L101" s="351"/>
      <c r="M101" s="351"/>
      <c r="N101" s="351"/>
      <c r="O101" s="351"/>
      <c r="P101" s="351"/>
      <c r="Q101" s="405"/>
      <c r="R101" s="403"/>
      <c r="S101" s="351"/>
      <c r="T101" s="404"/>
      <c r="U101" s="351"/>
      <c r="V101" s="351"/>
      <c r="W101" s="351"/>
      <c r="X101" s="441"/>
      <c r="Y101" s="441"/>
      <c r="Z101" s="472"/>
      <c r="AA101" s="351"/>
      <c r="AB101" s="394" t="s">
        <v>443</v>
      </c>
      <c r="AC101" s="351"/>
      <c r="AD101" s="351"/>
      <c r="AE101" s="351"/>
      <c r="AF101" s="351"/>
      <c r="AG101" s="405"/>
    </row>
    <row r="102" spans="2:33">
      <c r="B102" s="403"/>
      <c r="C102" s="351"/>
      <c r="D102" s="351"/>
      <c r="E102" s="351"/>
      <c r="F102" s="351"/>
      <c r="G102" s="404"/>
      <c r="H102" s="351"/>
      <c r="I102" s="404"/>
      <c r="J102" s="351"/>
      <c r="K102" s="404"/>
      <c r="L102" s="351"/>
      <c r="M102" s="404"/>
      <c r="N102" s="351"/>
      <c r="O102" s="351"/>
      <c r="P102" s="351"/>
      <c r="Q102" s="405"/>
      <c r="R102" s="403"/>
      <c r="S102" s="351"/>
      <c r="T102" s="351"/>
      <c r="U102" s="351"/>
      <c r="V102" s="351"/>
      <c r="W102" s="351"/>
      <c r="X102" s="441"/>
      <c r="Y102" s="441"/>
      <c r="Z102" s="441"/>
      <c r="AA102" s="351"/>
      <c r="AB102" s="351"/>
      <c r="AC102" s="351"/>
      <c r="AD102" s="351"/>
      <c r="AE102" s="351"/>
      <c r="AF102" s="351"/>
      <c r="AG102" s="405"/>
    </row>
    <row r="103" spans="2:33">
      <c r="B103" s="403"/>
      <c r="C103" s="351"/>
      <c r="D103" s="404"/>
      <c r="E103" s="351"/>
      <c r="F103" s="440"/>
      <c r="G103" s="351"/>
      <c r="H103" s="351"/>
      <c r="I103" s="351"/>
      <c r="J103" s="351"/>
      <c r="K103" s="351"/>
      <c r="L103" s="351"/>
      <c r="M103" s="351"/>
      <c r="N103" s="351"/>
      <c r="O103" s="351"/>
      <c r="P103" s="351"/>
      <c r="Q103" s="405"/>
      <c r="R103" s="403"/>
      <c r="S103" s="351"/>
      <c r="T103" s="404"/>
      <c r="U103" s="351"/>
      <c r="V103" s="404" t="s">
        <v>295</v>
      </c>
      <c r="W103" s="351"/>
      <c r="X103" s="845">
        <f>'QCC (C.ter) cambio d''uso'!E56</f>
        <v>0</v>
      </c>
      <c r="Y103" s="845"/>
      <c r="Z103" s="845"/>
      <c r="AA103" s="351"/>
      <c r="AB103" s="394" t="s">
        <v>440</v>
      </c>
      <c r="AC103" s="351"/>
      <c r="AD103" s="351"/>
      <c r="AE103" s="351"/>
      <c r="AF103" s="351"/>
      <c r="AG103" s="405"/>
    </row>
    <row r="104" spans="2:33">
      <c r="B104" s="403"/>
      <c r="C104" s="351"/>
      <c r="D104" s="404"/>
      <c r="E104" s="351"/>
      <c r="F104" s="404"/>
      <c r="G104" s="351"/>
      <c r="H104" s="404"/>
      <c r="I104" s="351"/>
      <c r="J104" s="404"/>
      <c r="K104" s="351"/>
      <c r="L104" s="404"/>
      <c r="M104" s="351"/>
      <c r="N104" s="351"/>
      <c r="O104" s="351"/>
      <c r="P104" s="351"/>
      <c r="Q104" s="405"/>
      <c r="R104" s="403"/>
      <c r="S104" s="351"/>
      <c r="T104" s="404"/>
      <c r="U104" s="351"/>
      <c r="V104" s="351"/>
      <c r="W104" s="351"/>
      <c r="X104" s="351"/>
      <c r="Y104" s="351"/>
      <c r="Z104" s="351"/>
      <c r="AA104" s="351"/>
      <c r="AB104" s="394" t="s">
        <v>442</v>
      </c>
      <c r="AC104" s="351"/>
      <c r="AD104" s="404"/>
      <c r="AE104" s="351"/>
      <c r="AF104" s="351"/>
      <c r="AG104" s="405"/>
    </row>
    <row r="105" spans="2:33">
      <c r="B105" s="403"/>
      <c r="C105" s="351"/>
      <c r="D105" s="404"/>
      <c r="E105" s="351"/>
      <c r="F105" s="440"/>
      <c r="G105" s="351"/>
      <c r="H105" s="351"/>
      <c r="I105" s="351"/>
      <c r="J105" s="351"/>
      <c r="K105" s="351"/>
      <c r="L105" s="351"/>
      <c r="M105" s="351"/>
      <c r="N105" s="351"/>
      <c r="O105" s="351"/>
      <c r="P105" s="351"/>
      <c r="Q105" s="405"/>
      <c r="R105" s="403"/>
      <c r="S105" s="351"/>
      <c r="T105" s="404"/>
      <c r="U105" s="351"/>
      <c r="V105" s="430"/>
      <c r="W105" s="430"/>
      <c r="X105" s="430"/>
      <c r="Y105" s="430"/>
      <c r="Z105" s="430"/>
      <c r="AA105" s="351"/>
      <c r="AB105" s="351"/>
      <c r="AC105" s="351"/>
      <c r="AD105" s="351"/>
      <c r="AE105" s="351"/>
      <c r="AF105" s="351"/>
      <c r="AG105" s="405"/>
    </row>
    <row r="106" spans="2:33">
      <c r="B106" s="403"/>
      <c r="C106" s="351"/>
      <c r="D106" s="351"/>
      <c r="E106" s="351"/>
      <c r="F106" s="351"/>
      <c r="G106" s="351"/>
      <c r="H106" s="351"/>
      <c r="I106" s="351"/>
      <c r="J106" s="351"/>
      <c r="K106" s="351"/>
      <c r="L106" s="351"/>
      <c r="M106" s="351"/>
      <c r="N106" s="351"/>
      <c r="O106" s="351"/>
      <c r="P106" s="351"/>
      <c r="Q106" s="405"/>
      <c r="R106" s="403"/>
      <c r="S106" s="351"/>
      <c r="T106" s="351"/>
      <c r="U106" s="351"/>
      <c r="AA106" s="351"/>
      <c r="AB106" s="351"/>
      <c r="AC106" s="351"/>
      <c r="AD106" s="351"/>
      <c r="AE106" s="351"/>
      <c r="AF106" s="351"/>
      <c r="AG106" s="405"/>
    </row>
    <row r="107" spans="2:33">
      <c r="B107" s="403"/>
      <c r="C107" s="351"/>
      <c r="D107" s="351"/>
      <c r="E107" s="351"/>
      <c r="F107" s="351"/>
      <c r="G107" s="351"/>
      <c r="H107" s="351"/>
      <c r="I107" s="351"/>
      <c r="J107" s="351"/>
      <c r="K107" s="351"/>
      <c r="L107" s="351"/>
      <c r="M107" s="351"/>
      <c r="N107" s="351"/>
      <c r="O107" s="351"/>
      <c r="P107" s="351"/>
      <c r="Q107" s="405"/>
      <c r="R107" s="403"/>
      <c r="S107" s="351"/>
      <c r="T107" s="351"/>
      <c r="U107" s="351"/>
      <c r="V107" s="404" t="s">
        <v>248</v>
      </c>
      <c r="W107" s="351"/>
      <c r="X107" s="846">
        <f>X85+X88+X91+X94+X97+X100+X103</f>
        <v>0</v>
      </c>
      <c r="Y107" s="846"/>
      <c r="Z107" s="846"/>
      <c r="AA107" s="351"/>
      <c r="AB107" s="440"/>
      <c r="AC107" s="351"/>
      <c r="AD107" s="351"/>
      <c r="AE107" s="351"/>
      <c r="AF107" s="351"/>
      <c r="AG107" s="405"/>
    </row>
    <row r="108" spans="2:33">
      <c r="B108" s="403"/>
      <c r="C108" s="351"/>
      <c r="D108" s="351"/>
      <c r="E108" s="351"/>
      <c r="F108" s="351"/>
      <c r="G108" s="351"/>
      <c r="H108" s="351"/>
      <c r="I108" s="351"/>
      <c r="J108" s="351"/>
      <c r="K108" s="351"/>
      <c r="L108" s="351"/>
      <c r="M108" s="351"/>
      <c r="N108" s="351"/>
      <c r="O108" s="351"/>
      <c r="P108" s="351"/>
      <c r="Q108" s="405"/>
      <c r="R108" s="403"/>
      <c r="S108" s="351"/>
      <c r="T108" s="351"/>
      <c r="U108" s="351"/>
      <c r="AA108" s="351"/>
      <c r="AB108" s="351"/>
      <c r="AC108" s="351"/>
      <c r="AD108" s="351"/>
      <c r="AE108" s="351"/>
      <c r="AF108" s="351"/>
      <c r="AG108" s="405"/>
    </row>
    <row r="109" spans="2:33">
      <c r="B109" s="403"/>
      <c r="C109" s="351"/>
      <c r="D109" s="351"/>
      <c r="E109" s="351"/>
      <c r="F109" s="351"/>
      <c r="G109" s="351"/>
      <c r="H109" s="351"/>
      <c r="I109" s="351"/>
      <c r="J109" s="351"/>
      <c r="K109" s="351"/>
      <c r="L109" s="351"/>
      <c r="M109" s="351"/>
      <c r="N109" s="351"/>
      <c r="O109" s="351"/>
      <c r="P109" s="351"/>
      <c r="Q109" s="405"/>
      <c r="R109" s="403"/>
      <c r="S109" s="351"/>
      <c r="T109" s="351"/>
      <c r="U109" s="351"/>
      <c r="AA109" s="351"/>
      <c r="AB109" s="351"/>
      <c r="AC109" s="351"/>
      <c r="AD109" s="351"/>
      <c r="AE109" s="351"/>
      <c r="AF109" s="351"/>
      <c r="AG109" s="405"/>
    </row>
    <row r="110" spans="2:33">
      <c r="B110" s="403"/>
      <c r="C110" s="351"/>
      <c r="D110" s="351"/>
      <c r="E110" s="351"/>
      <c r="F110" s="351"/>
      <c r="G110" s="351"/>
      <c r="H110" s="351"/>
      <c r="I110" s="351"/>
      <c r="J110" s="351"/>
      <c r="K110" s="351"/>
      <c r="L110" s="351"/>
      <c r="M110" s="351"/>
      <c r="N110" s="351"/>
      <c r="O110" s="351"/>
      <c r="P110" s="351"/>
      <c r="Q110" s="405"/>
      <c r="R110" s="403"/>
      <c r="S110" s="351"/>
      <c r="T110" s="351"/>
      <c r="U110" s="351"/>
      <c r="V110" s="602" t="s">
        <v>439</v>
      </c>
      <c r="AE110" s="351"/>
      <c r="AF110" s="351"/>
      <c r="AG110" s="405"/>
    </row>
    <row r="111" spans="2:33">
      <c r="B111" s="403"/>
      <c r="C111" s="351"/>
      <c r="D111" s="351"/>
      <c r="E111" s="351"/>
      <c r="F111" s="351"/>
      <c r="G111" s="351"/>
      <c r="H111" s="351"/>
      <c r="I111" s="351"/>
      <c r="J111" s="351"/>
      <c r="K111" s="351"/>
      <c r="L111" s="351"/>
      <c r="M111" s="351"/>
      <c r="N111" s="351"/>
      <c r="O111" s="351"/>
      <c r="P111" s="351"/>
      <c r="Q111" s="405"/>
      <c r="R111" s="403"/>
      <c r="S111" s="351"/>
      <c r="T111" s="351"/>
      <c r="U111" s="351"/>
      <c r="V111" s="351"/>
      <c r="W111" s="351"/>
      <c r="X111" s="351"/>
      <c r="Y111" s="351"/>
      <c r="Z111" s="351"/>
      <c r="AA111" s="351"/>
      <c r="AB111" s="351"/>
      <c r="AC111" s="351"/>
      <c r="AD111" s="351"/>
      <c r="AE111" s="351"/>
      <c r="AF111" s="351"/>
      <c r="AG111" s="405"/>
    </row>
    <row r="112" spans="2:33" ht="13.5" thickBot="1">
      <c r="B112" s="434"/>
      <c r="C112" s="435"/>
      <c r="D112" s="435"/>
      <c r="E112" s="435"/>
      <c r="F112" s="435"/>
      <c r="G112" s="435"/>
      <c r="H112" s="435"/>
      <c r="I112" s="435"/>
      <c r="J112" s="435"/>
      <c r="K112" s="435"/>
      <c r="L112" s="435"/>
      <c r="M112" s="435"/>
      <c r="N112" s="435"/>
      <c r="O112" s="435"/>
      <c r="P112" s="435"/>
      <c r="Q112" s="436"/>
      <c r="R112" s="434"/>
      <c r="S112" s="435"/>
      <c r="T112" s="435"/>
      <c r="U112" s="435"/>
      <c r="V112" s="435"/>
      <c r="W112" s="435"/>
      <c r="X112" s="435"/>
      <c r="Y112" s="435"/>
      <c r="Z112" s="435"/>
      <c r="AA112" s="435"/>
      <c r="AB112" s="435"/>
      <c r="AC112" s="435"/>
      <c r="AD112" s="435"/>
      <c r="AE112" s="435"/>
      <c r="AF112" s="435"/>
      <c r="AG112" s="436"/>
    </row>
    <row r="113" spans="2:36" ht="12.75" customHeight="1">
      <c r="B113" s="870" t="s">
        <v>580</v>
      </c>
      <c r="C113" s="871"/>
      <c r="D113" s="871"/>
      <c r="E113" s="871"/>
      <c r="F113" s="871"/>
      <c r="G113" s="871"/>
      <c r="H113" s="871"/>
      <c r="I113" s="871"/>
      <c r="J113" s="871"/>
      <c r="K113" s="871"/>
      <c r="L113" s="871"/>
      <c r="M113" s="871"/>
      <c r="N113" s="871"/>
      <c r="O113" s="871"/>
      <c r="P113" s="871"/>
      <c r="Q113" s="872"/>
      <c r="R113" s="870" t="s">
        <v>580</v>
      </c>
      <c r="S113" s="871"/>
      <c r="T113" s="871"/>
      <c r="U113" s="871"/>
      <c r="V113" s="871"/>
      <c r="W113" s="871"/>
      <c r="X113" s="871"/>
      <c r="Y113" s="871"/>
      <c r="Z113" s="871"/>
      <c r="AA113" s="871"/>
      <c r="AB113" s="871"/>
      <c r="AC113" s="871"/>
      <c r="AD113" s="871"/>
      <c r="AE113" s="871"/>
      <c r="AF113" s="871"/>
      <c r="AG113" s="833" t="s">
        <v>486</v>
      </c>
    </row>
    <row r="114" spans="2:36" ht="12.75" customHeight="1">
      <c r="B114" s="873"/>
      <c r="C114" s="874"/>
      <c r="D114" s="874"/>
      <c r="E114" s="874"/>
      <c r="F114" s="874"/>
      <c r="G114" s="874"/>
      <c r="H114" s="874"/>
      <c r="I114" s="874"/>
      <c r="J114" s="874"/>
      <c r="K114" s="874"/>
      <c r="L114" s="874"/>
      <c r="M114" s="874"/>
      <c r="N114" s="874"/>
      <c r="O114" s="874"/>
      <c r="P114" s="874"/>
      <c r="Q114" s="875"/>
      <c r="R114" s="873"/>
      <c r="S114" s="874"/>
      <c r="T114" s="874"/>
      <c r="U114" s="874"/>
      <c r="V114" s="874"/>
      <c r="W114" s="874"/>
      <c r="X114" s="874"/>
      <c r="Y114" s="874"/>
      <c r="Z114" s="874"/>
      <c r="AA114" s="874"/>
      <c r="AB114" s="874"/>
      <c r="AC114" s="874"/>
      <c r="AD114" s="874"/>
      <c r="AE114" s="874"/>
      <c r="AF114" s="874"/>
      <c r="AG114" s="834"/>
    </row>
    <row r="115" spans="2:36" ht="12.75" customHeight="1">
      <c r="B115" s="847" t="s">
        <v>461</v>
      </c>
      <c r="C115" s="848"/>
      <c r="D115" s="848"/>
      <c r="E115" s="848"/>
      <c r="F115" s="848"/>
      <c r="G115" s="848"/>
      <c r="H115" s="848"/>
      <c r="I115" s="848"/>
      <c r="J115" s="848"/>
      <c r="K115" s="848"/>
      <c r="L115" s="848"/>
      <c r="M115" s="848"/>
      <c r="N115" s="848"/>
      <c r="O115" s="848"/>
      <c r="P115" s="848"/>
      <c r="Q115" s="849"/>
      <c r="R115" s="839" t="s">
        <v>461</v>
      </c>
      <c r="S115" s="840"/>
      <c r="T115" s="840"/>
      <c r="U115" s="840"/>
      <c r="V115" s="840"/>
      <c r="W115" s="840"/>
      <c r="X115" s="840"/>
      <c r="Y115" s="840"/>
      <c r="Z115" s="840"/>
      <c r="AA115" s="840"/>
      <c r="AB115" s="840"/>
      <c r="AC115" s="840"/>
      <c r="AD115" s="840"/>
      <c r="AE115" s="840"/>
      <c r="AF115" s="841"/>
      <c r="AG115" s="834"/>
    </row>
    <row r="116" spans="2:36" ht="13.5" customHeight="1" thickBot="1">
      <c r="B116" s="847"/>
      <c r="C116" s="848"/>
      <c r="D116" s="848"/>
      <c r="E116" s="848"/>
      <c r="F116" s="848"/>
      <c r="G116" s="848"/>
      <c r="H116" s="848"/>
      <c r="I116" s="848"/>
      <c r="J116" s="848"/>
      <c r="K116" s="848"/>
      <c r="L116" s="848"/>
      <c r="M116" s="848"/>
      <c r="N116" s="848"/>
      <c r="O116" s="848"/>
      <c r="P116" s="848"/>
      <c r="Q116" s="849"/>
      <c r="R116" s="842"/>
      <c r="S116" s="843"/>
      <c r="T116" s="843"/>
      <c r="U116" s="843"/>
      <c r="V116" s="843"/>
      <c r="W116" s="843"/>
      <c r="X116" s="843"/>
      <c r="Y116" s="843"/>
      <c r="Z116" s="843"/>
      <c r="AA116" s="843"/>
      <c r="AB116" s="843"/>
      <c r="AC116" s="843"/>
      <c r="AD116" s="843"/>
      <c r="AE116" s="843"/>
      <c r="AF116" s="844"/>
      <c r="AG116" s="835"/>
    </row>
    <row r="117" spans="2:36">
      <c r="B117" s="400"/>
      <c r="C117" s="401"/>
      <c r="D117" s="401"/>
      <c r="E117" s="401"/>
      <c r="F117" s="401"/>
      <c r="G117" s="401"/>
      <c r="H117" s="401"/>
      <c r="I117" s="401"/>
      <c r="J117" s="401"/>
      <c r="K117" s="401"/>
      <c r="L117" s="401"/>
      <c r="M117" s="401"/>
      <c r="N117" s="401"/>
      <c r="O117" s="401"/>
      <c r="P117" s="443"/>
      <c r="Q117" s="486"/>
      <c r="R117" s="400"/>
      <c r="S117" s="401"/>
      <c r="T117" s="401"/>
      <c r="U117" s="401"/>
      <c r="V117" s="401"/>
      <c r="W117" s="401"/>
      <c r="X117" s="401"/>
      <c r="Y117" s="401"/>
      <c r="Z117" s="401"/>
      <c r="AA117" s="401"/>
      <c r="AB117" s="401"/>
      <c r="AC117" s="401"/>
      <c r="AD117" s="534"/>
      <c r="AE117" s="401"/>
      <c r="AF117" s="444"/>
      <c r="AG117" s="445"/>
      <c r="AJ117" s="446"/>
    </row>
    <row r="118" spans="2:36" ht="15">
      <c r="B118" s="403"/>
      <c r="C118" s="351"/>
      <c r="D118" s="351"/>
      <c r="E118" s="351"/>
      <c r="F118" s="351"/>
      <c r="G118" s="351"/>
      <c r="H118" s="351"/>
      <c r="I118" s="351"/>
      <c r="J118" s="351"/>
      <c r="K118" s="425"/>
      <c r="L118" s="425"/>
      <c r="M118" s="425"/>
      <c r="N118" s="425"/>
      <c r="O118" s="424"/>
      <c r="P118" s="447"/>
      <c r="Q118" s="487"/>
      <c r="R118" s="403"/>
      <c r="S118" s="351"/>
      <c r="T118" s="351"/>
      <c r="U118" s="351"/>
      <c r="V118" s="351"/>
      <c r="W118" s="425"/>
      <c r="X118" s="351"/>
      <c r="Y118" s="425"/>
      <c r="Z118" s="425"/>
      <c r="AA118" s="404"/>
      <c r="AB118" s="404"/>
      <c r="AC118" s="404"/>
      <c r="AD118" s="850" t="s">
        <v>402</v>
      </c>
      <c r="AE118" s="757"/>
      <c r="AF118" s="757"/>
      <c r="AG118" s="851"/>
      <c r="AJ118" s="446"/>
    </row>
    <row r="119" spans="2:36" ht="15">
      <c r="B119" s="403"/>
      <c r="C119" s="351"/>
      <c r="D119" s="424"/>
      <c r="E119" s="424"/>
      <c r="F119" s="351"/>
      <c r="G119" s="425"/>
      <c r="H119" s="351"/>
      <c r="I119" s="425"/>
      <c r="J119" s="351"/>
      <c r="K119" s="411"/>
      <c r="L119" s="411"/>
      <c r="M119" s="411"/>
      <c r="N119" s="411"/>
      <c r="O119" s="411"/>
      <c r="P119" s="447"/>
      <c r="Q119" s="487"/>
      <c r="R119" s="403"/>
      <c r="S119" s="351"/>
      <c r="T119" s="351"/>
      <c r="U119" s="351"/>
      <c r="V119" s="425" t="s">
        <v>296</v>
      </c>
      <c r="W119" s="425"/>
      <c r="X119" s="425" t="s">
        <v>8</v>
      </c>
      <c r="Y119" s="425"/>
      <c r="Z119" s="425" t="s">
        <v>246</v>
      </c>
      <c r="AA119" s="351"/>
      <c r="AB119" s="425"/>
      <c r="AC119" s="351"/>
      <c r="AD119" s="920" t="s">
        <v>581</v>
      </c>
      <c r="AE119" s="921"/>
      <c r="AF119" s="921"/>
      <c r="AG119" s="922"/>
      <c r="AI119" s="397">
        <v>500</v>
      </c>
      <c r="AJ119" s="446"/>
    </row>
    <row r="120" spans="2:36">
      <c r="B120" s="403"/>
      <c r="C120" s="351"/>
      <c r="D120" s="351"/>
      <c r="E120" s="351"/>
      <c r="F120" s="411"/>
      <c r="G120" s="411"/>
      <c r="H120" s="411" t="s">
        <v>3</v>
      </c>
      <c r="I120" s="411"/>
      <c r="J120" s="351"/>
      <c r="K120" s="441"/>
      <c r="L120" s="298"/>
      <c r="M120" s="441"/>
      <c r="N120" s="298"/>
      <c r="O120" s="351"/>
      <c r="P120" s="532"/>
      <c r="Q120" s="405"/>
      <c r="R120" s="403"/>
      <c r="S120" s="351"/>
      <c r="T120" s="351"/>
      <c r="U120" s="351"/>
      <c r="V120" s="411"/>
      <c r="W120" s="411"/>
      <c r="X120" s="411" t="s">
        <v>3</v>
      </c>
      <c r="Y120" s="411"/>
      <c r="Z120" s="411"/>
      <c r="AA120" s="441"/>
      <c r="AB120" s="411" t="s">
        <v>3</v>
      </c>
      <c r="AC120" s="441"/>
      <c r="AD120" s="535"/>
      <c r="AE120" s="351"/>
      <c r="AF120" s="411"/>
      <c r="AG120" s="405"/>
      <c r="AI120" s="397">
        <v>200</v>
      </c>
    </row>
    <row r="121" spans="2:36" ht="15">
      <c r="B121" s="403"/>
      <c r="C121" s="351"/>
      <c r="D121" s="351"/>
      <c r="E121" s="351"/>
      <c r="F121" s="404" t="s">
        <v>284</v>
      </c>
      <c r="G121" s="351" t="s">
        <v>1</v>
      </c>
      <c r="H121" s="404" t="s">
        <v>259</v>
      </c>
      <c r="I121" s="351" t="s">
        <v>2</v>
      </c>
      <c r="J121" s="404" t="s">
        <v>266</v>
      </c>
      <c r="K121" s="441"/>
      <c r="L121" s="531" t="s">
        <v>285</v>
      </c>
      <c r="M121" s="441"/>
      <c r="N121" s="450" t="s">
        <v>287</v>
      </c>
      <c r="O121" s="351"/>
      <c r="P121" s="351"/>
      <c r="Q121" s="405"/>
      <c r="R121" s="403"/>
      <c r="S121" s="351"/>
      <c r="T121" s="451" t="s">
        <v>284</v>
      </c>
      <c r="U121" s="351" t="s">
        <v>1</v>
      </c>
      <c r="V121" s="393" t="s">
        <v>445</v>
      </c>
      <c r="W121" s="351"/>
      <c r="X121" s="297"/>
      <c r="Y121" s="351" t="s">
        <v>2</v>
      </c>
      <c r="Z121" s="297"/>
      <c r="AA121" s="441" t="s">
        <v>1</v>
      </c>
      <c r="AB121" s="452">
        <f>X121*Z121</f>
        <v>0</v>
      </c>
      <c r="AC121" s="441"/>
      <c r="AD121" s="536" t="s">
        <v>445</v>
      </c>
      <c r="AE121" s="351" t="s">
        <v>1</v>
      </c>
      <c r="AF121" s="537"/>
      <c r="AG121" s="405" t="s">
        <v>182</v>
      </c>
      <c r="AI121" s="397">
        <v>30</v>
      </c>
    </row>
    <row r="122" spans="2:36">
      <c r="B122" s="403"/>
      <c r="C122" s="351"/>
      <c r="D122" s="424"/>
      <c r="E122" s="424"/>
      <c r="F122" s="425"/>
      <c r="G122" s="425"/>
      <c r="H122" s="425"/>
      <c r="I122" s="425"/>
      <c r="J122" s="454"/>
      <c r="K122" s="454"/>
      <c r="L122" s="454"/>
      <c r="M122" s="454"/>
      <c r="N122" s="454"/>
      <c r="O122" s="424"/>
      <c r="P122" s="424"/>
      <c r="Q122" s="428"/>
      <c r="R122" s="403"/>
      <c r="S122" s="351"/>
      <c r="T122" s="351"/>
      <c r="U122" s="351"/>
      <c r="V122" s="404"/>
      <c r="W122" s="404"/>
      <c r="X122" s="404"/>
      <c r="Y122" s="404"/>
      <c r="Z122" s="653"/>
      <c r="AA122" s="653"/>
      <c r="AB122" s="653"/>
      <c r="AC122" s="653"/>
      <c r="AD122" s="421" t="s">
        <v>403</v>
      </c>
      <c r="AE122" s="351" t="s">
        <v>1</v>
      </c>
      <c r="AF122" s="537">
        <v>0.3</v>
      </c>
      <c r="AG122" s="405"/>
    </row>
    <row r="123" spans="2:36">
      <c r="B123" s="403"/>
      <c r="C123" s="351"/>
      <c r="D123" s="411"/>
      <c r="E123" s="411"/>
      <c r="F123" s="411"/>
      <c r="G123" s="411"/>
      <c r="H123" s="411"/>
      <c r="I123" s="411"/>
      <c r="J123" s="455"/>
      <c r="K123" s="455"/>
      <c r="L123" s="455"/>
      <c r="M123" s="455"/>
      <c r="N123" s="455"/>
      <c r="O123" s="411"/>
      <c r="P123" s="411"/>
      <c r="Q123" s="405"/>
      <c r="R123" s="403"/>
      <c r="S123" s="351"/>
      <c r="T123" s="451" t="s">
        <v>284</v>
      </c>
      <c r="U123" s="351" t="s">
        <v>1</v>
      </c>
      <c r="V123" s="393" t="s">
        <v>297</v>
      </c>
      <c r="W123" s="351"/>
      <c r="X123" s="297"/>
      <c r="Y123" s="351" t="s">
        <v>2</v>
      </c>
      <c r="Z123" s="297"/>
      <c r="AA123" s="441" t="s">
        <v>1</v>
      </c>
      <c r="AB123" s="452">
        <f>X123*Z123</f>
        <v>0</v>
      </c>
      <c r="AC123" s="441"/>
      <c r="AD123" s="421" t="s">
        <v>404</v>
      </c>
      <c r="AE123" s="351" t="s">
        <v>1</v>
      </c>
      <c r="AF123" s="537">
        <v>144.82</v>
      </c>
      <c r="AG123" s="405" t="s">
        <v>117</v>
      </c>
      <c r="AI123" s="397" t="s">
        <v>445</v>
      </c>
    </row>
    <row r="124" spans="2:36">
      <c r="B124" s="403"/>
      <c r="C124" s="351"/>
      <c r="D124" s="351"/>
      <c r="E124" s="351"/>
      <c r="F124" s="411"/>
      <c r="G124" s="411"/>
      <c r="H124" s="411" t="s">
        <v>3</v>
      </c>
      <c r="I124" s="411"/>
      <c r="J124" s="411" t="s">
        <v>5</v>
      </c>
      <c r="K124" s="411"/>
      <c r="L124" s="411"/>
      <c r="M124" s="441"/>
      <c r="N124" s="298"/>
      <c r="O124" s="351"/>
      <c r="P124" s="532"/>
      <c r="Q124" s="405"/>
      <c r="R124" s="403"/>
      <c r="S124" s="351"/>
      <c r="T124" s="351"/>
      <c r="U124" s="351"/>
      <c r="V124" s="351"/>
      <c r="W124" s="351"/>
      <c r="X124" s="351"/>
      <c r="Y124" s="351"/>
      <c r="Z124" s="351"/>
      <c r="AA124" s="351"/>
      <c r="AB124" s="351"/>
      <c r="AC124" s="351"/>
      <c r="AD124" s="651" t="s">
        <v>405</v>
      </c>
      <c r="AE124" s="351" t="s">
        <v>1</v>
      </c>
      <c r="AF124" s="538">
        <f>AF121*AF122*AF123</f>
        <v>0</v>
      </c>
      <c r="AG124" s="405"/>
      <c r="AI124" s="397" t="s">
        <v>297</v>
      </c>
    </row>
    <row r="125" spans="2:36" ht="15">
      <c r="B125" s="403"/>
      <c r="C125" s="351"/>
      <c r="D125" s="351"/>
      <c r="E125" s="351"/>
      <c r="F125" s="404" t="s">
        <v>25</v>
      </c>
      <c r="G125" s="351" t="s">
        <v>1</v>
      </c>
      <c r="H125" s="404" t="s">
        <v>284</v>
      </c>
      <c r="I125" s="351" t="s">
        <v>2</v>
      </c>
      <c r="J125" s="404" t="s">
        <v>267</v>
      </c>
      <c r="K125" s="351"/>
      <c r="L125" s="404" t="s">
        <v>286</v>
      </c>
      <c r="M125" s="351"/>
      <c r="N125" s="450" t="s">
        <v>288</v>
      </c>
      <c r="O125" s="351"/>
      <c r="P125" s="351"/>
      <c r="Q125" s="405"/>
      <c r="R125" s="654" t="s">
        <v>499</v>
      </c>
      <c r="S125" s="351"/>
      <c r="T125" s="351"/>
      <c r="U125" s="351"/>
      <c r="V125" s="351"/>
      <c r="W125" s="351"/>
      <c r="X125" s="351"/>
      <c r="Y125" s="351"/>
      <c r="Z125" s="451" t="s">
        <v>321</v>
      </c>
      <c r="AA125" s="351" t="s">
        <v>1</v>
      </c>
      <c r="AB125" s="456">
        <f>AB121+AB123</f>
        <v>0</v>
      </c>
      <c r="AC125" s="351"/>
      <c r="AD125" s="421"/>
      <c r="AE125" s="351"/>
      <c r="AF125" s="351"/>
      <c r="AG125" s="405"/>
      <c r="AI125" s="397" t="s">
        <v>298</v>
      </c>
    </row>
    <row r="126" spans="2:36">
      <c r="B126" s="403"/>
      <c r="C126" s="351"/>
      <c r="D126" s="351"/>
      <c r="E126" s="351"/>
      <c r="F126" s="351"/>
      <c r="G126" s="351"/>
      <c r="H126" s="351"/>
      <c r="I126" s="351"/>
      <c r="J126" s="351"/>
      <c r="K126" s="351"/>
      <c r="L126" s="351"/>
      <c r="M126" s="351"/>
      <c r="N126" s="351"/>
      <c r="O126" s="351"/>
      <c r="P126" s="351"/>
      <c r="Q126" s="405"/>
      <c r="R126" s="403"/>
      <c r="S126" s="351"/>
      <c r="T126" s="351"/>
      <c r="U126" s="351"/>
      <c r="V126" s="351"/>
      <c r="W126" s="351"/>
      <c r="X126" s="351"/>
      <c r="Y126" s="351"/>
      <c r="Z126" s="351"/>
      <c r="AA126" s="351"/>
      <c r="AB126" s="351"/>
      <c r="AC126" s="351"/>
      <c r="AD126" s="536" t="s">
        <v>297</v>
      </c>
      <c r="AE126" s="351" t="s">
        <v>1</v>
      </c>
      <c r="AF126" s="537"/>
      <c r="AG126" s="405" t="s">
        <v>182</v>
      </c>
      <c r="AI126" s="397" t="s">
        <v>301</v>
      </c>
    </row>
    <row r="127" spans="2:36">
      <c r="B127" s="403"/>
      <c r="C127" s="351"/>
      <c r="D127" s="351"/>
      <c r="E127" s="351"/>
      <c r="F127" s="351"/>
      <c r="G127" s="351"/>
      <c r="H127" s="351"/>
      <c r="I127" s="351"/>
      <c r="J127" s="351"/>
      <c r="K127" s="351"/>
      <c r="L127" s="351"/>
      <c r="M127" s="351"/>
      <c r="N127" s="351"/>
      <c r="O127" s="351"/>
      <c r="P127" s="351"/>
      <c r="Q127" s="405"/>
      <c r="R127" s="403"/>
      <c r="S127" s="351"/>
      <c r="T127" s="351"/>
      <c r="U127" s="351"/>
      <c r="V127" s="450" t="s">
        <v>302</v>
      </c>
      <c r="W127" s="351"/>
      <c r="X127" s="351"/>
      <c r="Y127" s="351"/>
      <c r="Z127" s="351"/>
      <c r="AA127" s="351"/>
      <c r="AB127" s="471" t="s">
        <v>135</v>
      </c>
      <c r="AC127" s="351"/>
      <c r="AD127" s="421" t="s">
        <v>403</v>
      </c>
      <c r="AE127" s="351" t="s">
        <v>1</v>
      </c>
      <c r="AF127" s="537"/>
      <c r="AG127" s="405"/>
      <c r="AI127" s="397" t="s">
        <v>299</v>
      </c>
    </row>
    <row r="128" spans="2:36">
      <c r="B128" s="403"/>
      <c r="C128" s="351"/>
      <c r="D128" s="351"/>
      <c r="E128" s="351"/>
      <c r="F128" s="351"/>
      <c r="G128" s="351"/>
      <c r="H128" s="351"/>
      <c r="I128" s="351"/>
      <c r="J128" s="351"/>
      <c r="K128" s="351"/>
      <c r="L128" s="351"/>
      <c r="M128" s="351"/>
      <c r="N128" s="351"/>
      <c r="O128" s="351"/>
      <c r="P128" s="351"/>
      <c r="Q128" s="405"/>
      <c r="R128" s="403"/>
      <c r="S128" s="351"/>
      <c r="T128" s="351"/>
      <c r="U128" s="351"/>
      <c r="V128" s="351"/>
      <c r="W128" s="351"/>
      <c r="X128" s="457"/>
      <c r="Y128" s="351"/>
      <c r="Z128" s="351"/>
      <c r="AA128" s="351"/>
      <c r="AB128" s="351"/>
      <c r="AC128" s="351"/>
      <c r="AD128" s="421" t="s">
        <v>404</v>
      </c>
      <c r="AE128" s="351" t="s">
        <v>1</v>
      </c>
      <c r="AF128" s="537">
        <v>144.82</v>
      </c>
      <c r="AG128" s="405" t="s">
        <v>117</v>
      </c>
      <c r="AI128" s="397" t="s">
        <v>300</v>
      </c>
    </row>
    <row r="129" spans="2:35" ht="14.25">
      <c r="B129" s="403"/>
      <c r="C129" s="351"/>
      <c r="D129" s="351"/>
      <c r="E129" s="351"/>
      <c r="F129" s="351"/>
      <c r="G129" s="351"/>
      <c r="H129" s="351"/>
      <c r="I129" s="351"/>
      <c r="J129" s="351"/>
      <c r="K129" s="351"/>
      <c r="L129" s="351"/>
      <c r="M129" s="351"/>
      <c r="N129" s="351"/>
      <c r="O129" s="351"/>
      <c r="P129" s="351"/>
      <c r="Q129" s="405"/>
      <c r="R129" s="403"/>
      <c r="S129" s="351"/>
      <c r="T129" s="351"/>
      <c r="U129" s="351"/>
      <c r="V129" s="425" t="s">
        <v>284</v>
      </c>
      <c r="W129" s="425"/>
      <c r="X129" s="425" t="s">
        <v>247</v>
      </c>
      <c r="Y129" s="425"/>
      <c r="Z129" s="351"/>
      <c r="AA129" s="351"/>
      <c r="AB129" s="351"/>
      <c r="AC129" s="351"/>
      <c r="AD129" s="651" t="s">
        <v>406</v>
      </c>
      <c r="AE129" s="351" t="s">
        <v>1</v>
      </c>
      <c r="AF129" s="538">
        <f>AF126*AF127*AF128</f>
        <v>0</v>
      </c>
      <c r="AG129" s="405"/>
    </row>
    <row r="130" spans="2:35">
      <c r="B130" s="403"/>
      <c r="C130" s="351"/>
      <c r="D130" s="351"/>
      <c r="E130" s="351"/>
      <c r="F130" s="351"/>
      <c r="G130" s="351"/>
      <c r="H130" s="351"/>
      <c r="I130" s="351"/>
      <c r="J130" s="351"/>
      <c r="K130" s="351"/>
      <c r="L130" s="351"/>
      <c r="M130" s="351"/>
      <c r="N130" s="351"/>
      <c r="O130" s="351"/>
      <c r="P130" s="351"/>
      <c r="Q130" s="405"/>
      <c r="R130" s="403"/>
      <c r="S130" s="351"/>
      <c r="T130" s="351"/>
      <c r="U130" s="351"/>
      <c r="V130" s="411" t="s">
        <v>3</v>
      </c>
      <c r="W130" s="411"/>
      <c r="X130" s="411" t="s">
        <v>5</v>
      </c>
      <c r="Y130" s="411"/>
      <c r="Z130" s="351"/>
      <c r="AA130" s="455"/>
      <c r="AB130" s="298"/>
      <c r="AC130" s="351"/>
      <c r="AD130" s="421"/>
      <c r="AE130" s="351"/>
      <c r="AF130" s="411"/>
      <c r="AG130" s="405"/>
      <c r="AI130" s="397" t="s">
        <v>135</v>
      </c>
    </row>
    <row r="131" spans="2:35">
      <c r="B131" s="403"/>
      <c r="C131" s="351"/>
      <c r="D131" s="351"/>
      <c r="E131" s="351"/>
      <c r="F131" s="351"/>
      <c r="G131" s="351"/>
      <c r="H131" s="351"/>
      <c r="I131" s="351"/>
      <c r="J131" s="351"/>
      <c r="K131" s="351"/>
      <c r="L131" s="351"/>
      <c r="M131" s="351"/>
      <c r="N131" s="351"/>
      <c r="O131" s="351"/>
      <c r="P131" s="351"/>
      <c r="Q131" s="405"/>
      <c r="R131" s="403"/>
      <c r="S131" s="351"/>
      <c r="T131" s="404" t="s">
        <v>25</v>
      </c>
      <c r="U131" s="351" t="s">
        <v>1</v>
      </c>
      <c r="V131" s="624">
        <f>IF(AB127="SI",AB125,"0")</f>
        <v>0</v>
      </c>
      <c r="W131" s="351" t="s">
        <v>2</v>
      </c>
      <c r="X131" s="297">
        <v>200</v>
      </c>
      <c r="Y131" s="351"/>
      <c r="Z131" s="351"/>
      <c r="AA131" s="441" t="s">
        <v>1</v>
      </c>
      <c r="AB131" s="652">
        <f>V131*X131</f>
        <v>0</v>
      </c>
      <c r="AC131" s="351"/>
      <c r="AD131" s="651" t="s">
        <v>407</v>
      </c>
      <c r="AE131" s="351" t="s">
        <v>1</v>
      </c>
      <c r="AF131" s="539">
        <f>AF124+AF129</f>
        <v>0</v>
      </c>
      <c r="AG131" s="405"/>
      <c r="AI131" s="397" t="s">
        <v>132</v>
      </c>
    </row>
    <row r="132" spans="2:35">
      <c r="B132" s="403"/>
      <c r="C132" s="351"/>
      <c r="D132" s="351"/>
      <c r="E132" s="351"/>
      <c r="F132" s="351"/>
      <c r="G132" s="351"/>
      <c r="H132" s="351"/>
      <c r="I132" s="351"/>
      <c r="J132" s="351"/>
      <c r="K132" s="351"/>
      <c r="L132" s="351"/>
      <c r="M132" s="351"/>
      <c r="N132" s="351"/>
      <c r="O132" s="351"/>
      <c r="P132" s="351"/>
      <c r="Q132" s="405"/>
      <c r="R132" s="403"/>
      <c r="S132" s="351"/>
      <c r="T132" s="351"/>
      <c r="U132" s="351"/>
      <c r="V132" s="351"/>
      <c r="W132" s="351"/>
      <c r="X132" s="351"/>
      <c r="Y132" s="351"/>
      <c r="Z132" s="351"/>
      <c r="AA132" s="351"/>
      <c r="AB132" s="351"/>
      <c r="AC132" s="351"/>
      <c r="AD132" s="421"/>
      <c r="AE132" s="351"/>
      <c r="AF132" s="351"/>
      <c r="AG132" s="405"/>
    </row>
    <row r="133" spans="2:35">
      <c r="B133" s="403"/>
      <c r="C133" s="351"/>
      <c r="D133" s="351"/>
      <c r="E133" s="351"/>
      <c r="F133" s="351"/>
      <c r="G133" s="351"/>
      <c r="H133" s="351"/>
      <c r="I133" s="351"/>
      <c r="J133" s="351"/>
      <c r="K133" s="351"/>
      <c r="L133" s="351"/>
      <c r="M133" s="351"/>
      <c r="N133" s="351"/>
      <c r="O133" s="351"/>
      <c r="P133" s="351"/>
      <c r="Q133" s="405"/>
      <c r="R133" s="483"/>
      <c r="S133" s="438"/>
      <c r="T133" s="438"/>
      <c r="U133" s="438"/>
      <c r="V133" s="438"/>
      <c r="W133" s="438"/>
      <c r="X133" s="438"/>
      <c r="Y133" s="438"/>
      <c r="Z133" s="438"/>
      <c r="AA133" s="438"/>
      <c r="AB133" s="438"/>
      <c r="AC133" s="485"/>
      <c r="AD133" s="535"/>
      <c r="AE133" s="351"/>
      <c r="AF133" s="404"/>
      <c r="AG133" s="405"/>
    </row>
    <row r="134" spans="2:35">
      <c r="B134" s="403"/>
      <c r="C134" s="351"/>
      <c r="D134" s="351"/>
      <c r="E134" s="351"/>
      <c r="F134" s="351"/>
      <c r="G134" s="351"/>
      <c r="H134" s="351"/>
      <c r="I134" s="351"/>
      <c r="J134" s="351"/>
      <c r="K134" s="351"/>
      <c r="L134" s="351"/>
      <c r="M134" s="351"/>
      <c r="N134" s="351"/>
      <c r="O134" s="351"/>
      <c r="P134" s="351"/>
      <c r="Q134" s="405"/>
      <c r="R134" s="403"/>
      <c r="S134" s="484" t="s">
        <v>408</v>
      </c>
      <c r="T134" s="351"/>
      <c r="U134" s="351"/>
      <c r="V134" s="351"/>
      <c r="W134" s="425"/>
      <c r="X134" s="425"/>
      <c r="Y134" s="425"/>
      <c r="Z134" s="351"/>
      <c r="AA134" s="351"/>
      <c r="AB134" s="433"/>
      <c r="AC134" s="351"/>
      <c r="AD134" s="421"/>
      <c r="AE134" s="351"/>
      <c r="AF134" s="457"/>
      <c r="AG134" s="405"/>
    </row>
    <row r="135" spans="2:35">
      <c r="B135" s="403"/>
      <c r="C135" s="351"/>
      <c r="D135" s="351"/>
      <c r="E135" s="351"/>
      <c r="F135" s="351"/>
      <c r="G135" s="351"/>
      <c r="H135" s="351"/>
      <c r="I135" s="351"/>
      <c r="J135" s="351"/>
      <c r="K135" s="351"/>
      <c r="L135" s="351"/>
      <c r="M135" s="351"/>
      <c r="N135" s="351"/>
      <c r="O135" s="351"/>
      <c r="P135" s="351"/>
      <c r="Q135" s="405"/>
      <c r="R135" s="403"/>
      <c r="S135" s="351"/>
      <c r="T135" s="351"/>
      <c r="U135" s="351"/>
      <c r="V135" s="441"/>
      <c r="W135" s="441"/>
      <c r="X135" s="441"/>
      <c r="Y135" s="441"/>
      <c r="Z135" s="441"/>
      <c r="AA135" s="351"/>
      <c r="AB135" s="351"/>
      <c r="AC135" s="351"/>
      <c r="AD135" s="421"/>
      <c r="AE135" s="351"/>
      <c r="AF135" s="351"/>
      <c r="AG135" s="405"/>
    </row>
    <row r="136" spans="2:35" ht="14.25">
      <c r="B136" s="403"/>
      <c r="C136" s="351"/>
      <c r="D136" s="351"/>
      <c r="E136" s="351"/>
      <c r="F136" s="351"/>
      <c r="G136" s="351"/>
      <c r="H136" s="351"/>
      <c r="I136" s="351"/>
      <c r="J136" s="351"/>
      <c r="K136" s="351"/>
      <c r="L136" s="351"/>
      <c r="M136" s="351"/>
      <c r="N136" s="351"/>
      <c r="O136" s="351"/>
      <c r="P136" s="351"/>
      <c r="Q136" s="405"/>
      <c r="R136" s="403"/>
      <c r="S136" s="351"/>
      <c r="T136" s="351"/>
      <c r="U136" s="351"/>
      <c r="V136" s="425" t="s">
        <v>296</v>
      </c>
      <c r="W136" s="425"/>
      <c r="X136" s="425" t="s">
        <v>8</v>
      </c>
      <c r="Y136" s="425"/>
      <c r="Z136" s="425" t="s">
        <v>246</v>
      </c>
      <c r="AA136" s="351"/>
      <c r="AB136" s="351"/>
      <c r="AC136" s="351"/>
      <c r="AD136" s="421"/>
      <c r="AE136" s="351"/>
      <c r="AF136" s="351"/>
      <c r="AG136" s="405"/>
    </row>
    <row r="137" spans="2:35">
      <c r="B137" s="403"/>
      <c r="C137" s="351"/>
      <c r="D137" s="351"/>
      <c r="E137" s="351"/>
      <c r="F137" s="351"/>
      <c r="G137" s="351"/>
      <c r="H137" s="351"/>
      <c r="I137" s="351"/>
      <c r="J137" s="351"/>
      <c r="K137" s="351"/>
      <c r="L137" s="351"/>
      <c r="M137" s="351"/>
      <c r="N137" s="351"/>
      <c r="O137" s="351"/>
      <c r="P137" s="351"/>
      <c r="Q137" s="405"/>
      <c r="R137" s="403"/>
      <c r="S137" s="351"/>
      <c r="T137" s="351"/>
      <c r="U137" s="351"/>
      <c r="V137" s="411"/>
      <c r="W137" s="411"/>
      <c r="X137" s="411" t="s">
        <v>3</v>
      </c>
      <c r="Y137" s="411"/>
      <c r="Z137" s="411"/>
      <c r="AA137" s="441"/>
      <c r="AB137" s="411" t="s">
        <v>3</v>
      </c>
      <c r="AC137" s="351"/>
      <c r="AD137" s="421"/>
      <c r="AE137" s="351"/>
      <c r="AF137" s="351"/>
      <c r="AG137" s="405"/>
    </row>
    <row r="138" spans="2:35">
      <c r="B138" s="403"/>
      <c r="C138" s="351"/>
      <c r="D138" s="351"/>
      <c r="E138" s="351"/>
      <c r="F138" s="351"/>
      <c r="G138" s="351"/>
      <c r="H138" s="351"/>
      <c r="I138" s="351"/>
      <c r="J138" s="351"/>
      <c r="K138" s="351"/>
      <c r="L138" s="351"/>
      <c r="M138" s="351"/>
      <c r="N138" s="351"/>
      <c r="O138" s="351"/>
      <c r="P138" s="351"/>
      <c r="Q138" s="405"/>
      <c r="R138" s="403"/>
      <c r="S138" s="351"/>
      <c r="T138" s="451" t="s">
        <v>315</v>
      </c>
      <c r="U138" s="351" t="s">
        <v>1</v>
      </c>
      <c r="V138" s="393" t="s">
        <v>297</v>
      </c>
      <c r="W138" s="351"/>
      <c r="X138" s="297"/>
      <c r="Y138" s="351" t="s">
        <v>2</v>
      </c>
      <c r="Z138" s="297"/>
      <c r="AA138" s="441" t="s">
        <v>1</v>
      </c>
      <c r="AB138" s="452">
        <f>X138*Z138</f>
        <v>0</v>
      </c>
      <c r="AC138" s="351"/>
      <c r="AD138" s="421"/>
      <c r="AE138" s="351"/>
      <c r="AF138" s="351"/>
      <c r="AG138" s="405"/>
    </row>
    <row r="139" spans="2:35">
      <c r="B139" s="403"/>
      <c r="C139" s="351"/>
      <c r="D139" s="351"/>
      <c r="E139" s="351"/>
      <c r="F139" s="351"/>
      <c r="G139" s="351"/>
      <c r="H139" s="351"/>
      <c r="I139" s="351"/>
      <c r="J139" s="351"/>
      <c r="K139" s="351"/>
      <c r="L139" s="351"/>
      <c r="M139" s="351"/>
      <c r="N139" s="351"/>
      <c r="O139" s="351"/>
      <c r="P139" s="351"/>
      <c r="Q139" s="405"/>
      <c r="R139" s="403"/>
      <c r="S139" s="351"/>
      <c r="T139" s="351"/>
      <c r="U139" s="351"/>
      <c r="V139" s="425"/>
      <c r="W139" s="425"/>
      <c r="X139" s="425"/>
      <c r="Y139" s="425"/>
      <c r="Z139" s="425"/>
      <c r="AA139" s="351"/>
      <c r="AB139" s="351"/>
      <c r="AC139" s="351"/>
      <c r="AD139" s="421"/>
      <c r="AE139" s="424"/>
      <c r="AF139" s="351"/>
      <c r="AG139" s="405"/>
    </row>
    <row r="140" spans="2:35">
      <c r="B140" s="403"/>
      <c r="C140" s="351"/>
      <c r="D140" s="351"/>
      <c r="E140" s="351"/>
      <c r="F140" s="351"/>
      <c r="G140" s="351"/>
      <c r="H140" s="351"/>
      <c r="I140" s="351"/>
      <c r="J140" s="351"/>
      <c r="K140" s="351"/>
      <c r="L140" s="351"/>
      <c r="M140" s="351"/>
      <c r="N140" s="351"/>
      <c r="O140" s="351"/>
      <c r="P140" s="351"/>
      <c r="Q140" s="405"/>
      <c r="R140" s="403"/>
      <c r="S140" s="351"/>
      <c r="T140" s="451" t="s">
        <v>316</v>
      </c>
      <c r="U140" s="351" t="s">
        <v>1</v>
      </c>
      <c r="V140" s="393" t="s">
        <v>445</v>
      </c>
      <c r="W140" s="351"/>
      <c r="X140" s="297"/>
      <c r="Y140" s="351" t="s">
        <v>2</v>
      </c>
      <c r="Z140" s="297"/>
      <c r="AA140" s="441" t="s">
        <v>1</v>
      </c>
      <c r="AB140" s="452">
        <f>X140*Z140</f>
        <v>0</v>
      </c>
      <c r="AC140" s="351"/>
      <c r="AD140" s="421"/>
      <c r="AE140" s="351"/>
      <c r="AF140" s="351"/>
      <c r="AG140" s="405"/>
    </row>
    <row r="141" spans="2:35">
      <c r="B141" s="403"/>
      <c r="C141" s="351"/>
      <c r="D141" s="351"/>
      <c r="E141" s="351"/>
      <c r="F141" s="351"/>
      <c r="G141" s="351"/>
      <c r="H141" s="351"/>
      <c r="I141" s="351"/>
      <c r="J141" s="351"/>
      <c r="K141" s="351"/>
      <c r="L141" s="351"/>
      <c r="M141" s="351"/>
      <c r="N141" s="351"/>
      <c r="O141" s="351"/>
      <c r="P141" s="351"/>
      <c r="Q141" s="405"/>
      <c r="R141" s="403"/>
      <c r="S141" s="351"/>
      <c r="T141" s="351"/>
      <c r="U141" s="351"/>
      <c r="V141" s="351"/>
      <c r="W141" s="351"/>
      <c r="X141" s="351"/>
      <c r="Y141" s="351"/>
      <c r="Z141" s="351"/>
      <c r="AA141" s="351"/>
      <c r="AB141" s="351"/>
      <c r="AC141" s="351"/>
      <c r="AD141" s="421"/>
      <c r="AE141" s="351"/>
      <c r="AF141" s="351"/>
      <c r="AG141" s="405"/>
    </row>
    <row r="142" spans="2:35">
      <c r="B142" s="403"/>
      <c r="C142" s="351"/>
      <c r="D142" s="351"/>
      <c r="E142" s="351"/>
      <c r="F142" s="351"/>
      <c r="G142" s="351"/>
      <c r="H142" s="351"/>
      <c r="I142" s="351"/>
      <c r="J142" s="351"/>
      <c r="K142" s="351"/>
      <c r="L142" s="351"/>
      <c r="M142" s="351"/>
      <c r="N142" s="351"/>
      <c r="O142" s="351"/>
      <c r="P142" s="351"/>
      <c r="Q142" s="405"/>
      <c r="R142" s="654" t="s">
        <v>499</v>
      </c>
      <c r="S142" s="351"/>
      <c r="T142" s="351"/>
      <c r="U142" s="351"/>
      <c r="V142" s="351"/>
      <c r="W142" s="351"/>
      <c r="X142" s="351"/>
      <c r="Y142" s="351"/>
      <c r="Z142" s="451" t="s">
        <v>321</v>
      </c>
      <c r="AA142" s="351" t="s">
        <v>1</v>
      </c>
      <c r="AB142" s="458">
        <f>IF(AI142&gt;0,AI142,0)</f>
        <v>0</v>
      </c>
      <c r="AC142" s="351"/>
      <c r="AD142" s="540"/>
      <c r="AE142" s="351"/>
      <c r="AF142" s="351"/>
      <c r="AG142" s="405"/>
      <c r="AI142" s="459">
        <f>AB140-AB138</f>
        <v>0</v>
      </c>
    </row>
    <row r="143" spans="2:35">
      <c r="B143" s="403"/>
      <c r="C143" s="351"/>
      <c r="D143" s="351"/>
      <c r="E143" s="351"/>
      <c r="F143" s="351"/>
      <c r="G143" s="351"/>
      <c r="H143" s="351"/>
      <c r="I143" s="351"/>
      <c r="J143" s="351"/>
      <c r="K143" s="351"/>
      <c r="L143" s="351"/>
      <c r="M143" s="351"/>
      <c r="N143" s="351"/>
      <c r="O143" s="351"/>
      <c r="P143" s="351"/>
      <c r="Q143" s="405"/>
      <c r="R143" s="403"/>
      <c r="S143" s="351"/>
      <c r="T143" s="351"/>
      <c r="U143" s="351"/>
      <c r="V143" s="351"/>
      <c r="W143" s="351"/>
      <c r="X143" s="351"/>
      <c r="Y143" s="351"/>
      <c r="Z143" s="351"/>
      <c r="AA143" s="351"/>
      <c r="AB143" s="351"/>
      <c r="AC143" s="351"/>
      <c r="AD143" s="421"/>
      <c r="AE143" s="351"/>
      <c r="AF143" s="351"/>
      <c r="AG143" s="405"/>
    </row>
    <row r="144" spans="2:35">
      <c r="B144" s="403"/>
      <c r="C144" s="351"/>
      <c r="D144" s="351"/>
      <c r="E144" s="351"/>
      <c r="F144" s="351"/>
      <c r="G144" s="351"/>
      <c r="H144" s="351"/>
      <c r="I144" s="351"/>
      <c r="J144" s="351"/>
      <c r="K144" s="351"/>
      <c r="L144" s="351"/>
      <c r="M144" s="351"/>
      <c r="N144" s="351"/>
      <c r="O144" s="351"/>
      <c r="P144" s="351"/>
      <c r="Q144" s="405"/>
      <c r="R144" s="403"/>
      <c r="S144" s="351"/>
      <c r="T144" s="351"/>
      <c r="U144" s="351"/>
      <c r="V144" s="450" t="s">
        <v>302</v>
      </c>
      <c r="W144" s="351"/>
      <c r="X144" s="351"/>
      <c r="Y144" s="351"/>
      <c r="Z144" s="351"/>
      <c r="AA144" s="351"/>
      <c r="AB144" s="471" t="s">
        <v>135</v>
      </c>
      <c r="AC144" s="351"/>
      <c r="AD144" s="421"/>
      <c r="AE144" s="351"/>
      <c r="AF144" s="351"/>
      <c r="AG144" s="405"/>
    </row>
    <row r="145" spans="2:40">
      <c r="B145" s="403"/>
      <c r="C145" s="351"/>
      <c r="D145" s="351"/>
      <c r="E145" s="351"/>
      <c r="F145" s="351"/>
      <c r="G145" s="351"/>
      <c r="H145" s="351"/>
      <c r="I145" s="351"/>
      <c r="J145" s="351"/>
      <c r="K145" s="351"/>
      <c r="L145" s="351"/>
      <c r="M145" s="351"/>
      <c r="N145" s="351"/>
      <c r="O145" s="351"/>
      <c r="P145" s="351"/>
      <c r="Q145" s="405"/>
      <c r="R145" s="403"/>
      <c r="S145" s="351"/>
      <c r="T145" s="351"/>
      <c r="U145" s="351"/>
      <c r="V145" s="351"/>
      <c r="W145" s="351"/>
      <c r="X145" s="351"/>
      <c r="Y145" s="351"/>
      <c r="Z145" s="351"/>
      <c r="AA145" s="351"/>
      <c r="AB145" s="351"/>
      <c r="AC145" s="351"/>
      <c r="AD145" s="421"/>
      <c r="AE145" s="351"/>
      <c r="AF145" s="351"/>
      <c r="AG145" s="405"/>
    </row>
    <row r="146" spans="2:40" ht="14.25">
      <c r="B146" s="403"/>
      <c r="C146" s="351"/>
      <c r="D146" s="351"/>
      <c r="E146" s="351"/>
      <c r="F146" s="351"/>
      <c r="G146" s="351"/>
      <c r="H146" s="351"/>
      <c r="I146" s="351"/>
      <c r="J146" s="351"/>
      <c r="K146" s="351"/>
      <c r="L146" s="351"/>
      <c r="M146" s="351"/>
      <c r="N146" s="351"/>
      <c r="O146" s="351"/>
      <c r="P146" s="351"/>
      <c r="Q146" s="405"/>
      <c r="R146" s="403"/>
      <c r="S146" s="351"/>
      <c r="T146" s="351"/>
      <c r="U146" s="351"/>
      <c r="V146" s="425" t="s">
        <v>284</v>
      </c>
      <c r="W146" s="425"/>
      <c r="X146" s="425" t="s">
        <v>247</v>
      </c>
      <c r="Y146" s="425"/>
      <c r="Z146" s="351"/>
      <c r="AA146" s="351"/>
      <c r="AB146" s="351"/>
      <c r="AC146" s="351"/>
      <c r="AD146" s="421"/>
      <c r="AE146" s="351"/>
      <c r="AF146" s="351"/>
      <c r="AG146" s="405"/>
    </row>
    <row r="147" spans="2:40">
      <c r="B147" s="403"/>
      <c r="C147" s="351"/>
      <c r="D147" s="351"/>
      <c r="E147" s="351"/>
      <c r="F147" s="351"/>
      <c r="G147" s="351"/>
      <c r="H147" s="351"/>
      <c r="I147" s="351"/>
      <c r="J147" s="351"/>
      <c r="K147" s="351"/>
      <c r="L147" s="351"/>
      <c r="M147" s="351"/>
      <c r="N147" s="351"/>
      <c r="O147" s="351"/>
      <c r="P147" s="351"/>
      <c r="Q147" s="405"/>
      <c r="R147" s="403"/>
      <c r="S147" s="351"/>
      <c r="T147" s="351"/>
      <c r="U147" s="351"/>
      <c r="V147" s="411" t="s">
        <v>3</v>
      </c>
      <c r="W147" s="411"/>
      <c r="X147" s="411" t="s">
        <v>5</v>
      </c>
      <c r="Y147" s="411"/>
      <c r="Z147" s="351"/>
      <c r="AA147" s="455"/>
      <c r="AB147" s="298"/>
      <c r="AC147" s="351"/>
      <c r="AD147" s="421"/>
      <c r="AE147" s="351"/>
      <c r="AF147" s="351"/>
      <c r="AG147" s="405"/>
    </row>
    <row r="148" spans="2:40">
      <c r="B148" s="403"/>
      <c r="C148" s="351"/>
      <c r="D148" s="351"/>
      <c r="E148" s="351"/>
      <c r="F148" s="351"/>
      <c r="G148" s="351"/>
      <c r="H148" s="351"/>
      <c r="I148" s="351"/>
      <c r="J148" s="351"/>
      <c r="K148" s="351"/>
      <c r="L148" s="351"/>
      <c r="M148" s="351"/>
      <c r="N148" s="351"/>
      <c r="O148" s="351"/>
      <c r="P148" s="351"/>
      <c r="Q148" s="405"/>
      <c r="R148" s="403"/>
      <c r="S148" s="351"/>
      <c r="T148" s="404" t="s">
        <v>25</v>
      </c>
      <c r="U148" s="351" t="s">
        <v>1</v>
      </c>
      <c r="V148" s="624">
        <f>IF(AB144="SI",AB142,"0")</f>
        <v>0</v>
      </c>
      <c r="W148" s="351" t="s">
        <v>2</v>
      </c>
      <c r="X148" s="297">
        <v>200</v>
      </c>
      <c r="Y148" s="351"/>
      <c r="Z148" s="351"/>
      <c r="AA148" s="441" t="s">
        <v>1</v>
      </c>
      <c r="AB148" s="652">
        <f>V148*X148</f>
        <v>0</v>
      </c>
      <c r="AC148" s="351"/>
      <c r="AD148" s="421"/>
      <c r="AE148" s="351"/>
      <c r="AF148" s="351"/>
      <c r="AG148" s="405"/>
    </row>
    <row r="149" spans="2:40">
      <c r="B149" s="403"/>
      <c r="C149" s="351"/>
      <c r="D149" s="351"/>
      <c r="E149" s="351"/>
      <c r="F149" s="351"/>
      <c r="G149" s="351"/>
      <c r="H149" s="351"/>
      <c r="I149" s="351"/>
      <c r="J149" s="351"/>
      <c r="K149" s="351"/>
      <c r="L149" s="351"/>
      <c r="M149" s="351"/>
      <c r="N149" s="351"/>
      <c r="O149" s="351"/>
      <c r="P149" s="351"/>
      <c r="Q149" s="405"/>
      <c r="R149" s="403"/>
      <c r="S149" s="351"/>
      <c r="T149" s="404"/>
      <c r="U149" s="351"/>
      <c r="V149" s="624"/>
      <c r="W149" s="351"/>
      <c r="X149" s="351"/>
      <c r="Y149" s="351"/>
      <c r="Z149" s="351"/>
      <c r="AA149" s="441"/>
      <c r="AB149" s="652"/>
      <c r="AC149" s="351"/>
      <c r="AD149" s="421"/>
      <c r="AE149" s="351"/>
      <c r="AF149" s="351"/>
      <c r="AG149" s="405"/>
    </row>
    <row r="150" spans="2:40" ht="13.5" thickBot="1">
      <c r="B150" s="434"/>
      <c r="C150" s="435"/>
      <c r="D150" s="435"/>
      <c r="E150" s="435"/>
      <c r="F150" s="435"/>
      <c r="G150" s="435"/>
      <c r="H150" s="435"/>
      <c r="I150" s="435"/>
      <c r="J150" s="435"/>
      <c r="K150" s="435"/>
      <c r="L150" s="435"/>
      <c r="M150" s="435"/>
      <c r="N150" s="435"/>
      <c r="O150" s="435"/>
      <c r="P150" s="435"/>
      <c r="Q150" s="436"/>
      <c r="R150" s="434"/>
      <c r="S150" s="435"/>
      <c r="T150" s="435"/>
      <c r="U150" s="435"/>
      <c r="V150" s="435"/>
      <c r="W150" s="435"/>
      <c r="X150" s="435"/>
      <c r="Y150" s="435"/>
      <c r="Z150" s="435"/>
      <c r="AA150" s="435"/>
      <c r="AB150" s="435"/>
      <c r="AC150" s="435"/>
      <c r="AD150" s="541"/>
      <c r="AE150" s="435"/>
      <c r="AF150" s="435"/>
      <c r="AG150" s="436"/>
    </row>
    <row r="151" spans="2:40" s="504" customFormat="1">
      <c r="B151" s="817" t="s">
        <v>580</v>
      </c>
      <c r="C151" s="818"/>
      <c r="D151" s="818"/>
      <c r="E151" s="818"/>
      <c r="F151" s="818"/>
      <c r="G151" s="818"/>
      <c r="H151" s="818"/>
      <c r="I151" s="818"/>
      <c r="J151" s="818"/>
      <c r="K151" s="818"/>
      <c r="L151" s="818"/>
      <c r="M151" s="818"/>
      <c r="N151" s="818"/>
      <c r="O151" s="818"/>
      <c r="P151" s="818"/>
      <c r="Q151" s="819"/>
      <c r="R151" s="817" t="s">
        <v>580</v>
      </c>
      <c r="S151" s="818"/>
      <c r="T151" s="818"/>
      <c r="U151" s="818"/>
      <c r="V151" s="818"/>
      <c r="W151" s="818"/>
      <c r="X151" s="818"/>
      <c r="Y151" s="818"/>
      <c r="Z151" s="818"/>
      <c r="AA151" s="818"/>
      <c r="AB151" s="818"/>
      <c r="AC151" s="818"/>
      <c r="AD151" s="818"/>
      <c r="AE151" s="818"/>
      <c r="AF151" s="819"/>
      <c r="AG151" s="833" t="s">
        <v>485</v>
      </c>
      <c r="AI151" s="397"/>
      <c r="AJ151" s="519"/>
      <c r="AK151" s="519"/>
      <c r="AL151" s="519"/>
      <c r="AM151" s="519"/>
      <c r="AN151" s="628"/>
    </row>
    <row r="152" spans="2:40" s="504" customFormat="1">
      <c r="B152" s="820"/>
      <c r="C152" s="821"/>
      <c r="D152" s="821"/>
      <c r="E152" s="821"/>
      <c r="F152" s="821"/>
      <c r="G152" s="821"/>
      <c r="H152" s="821"/>
      <c r="I152" s="821"/>
      <c r="J152" s="821"/>
      <c r="K152" s="821"/>
      <c r="L152" s="821"/>
      <c r="M152" s="821"/>
      <c r="N152" s="821"/>
      <c r="O152" s="821"/>
      <c r="P152" s="821"/>
      <c r="Q152" s="822"/>
      <c r="R152" s="820"/>
      <c r="S152" s="823"/>
      <c r="T152" s="823"/>
      <c r="U152" s="823"/>
      <c r="V152" s="823"/>
      <c r="W152" s="823"/>
      <c r="X152" s="823"/>
      <c r="Y152" s="823"/>
      <c r="Z152" s="823"/>
      <c r="AA152" s="823"/>
      <c r="AB152" s="823"/>
      <c r="AC152" s="823"/>
      <c r="AD152" s="823"/>
      <c r="AE152" s="823"/>
      <c r="AF152" s="822"/>
      <c r="AG152" s="834"/>
      <c r="AI152" s="397"/>
      <c r="AJ152" s="519"/>
      <c r="AK152" s="519"/>
      <c r="AL152" s="519"/>
      <c r="AM152" s="519"/>
      <c r="AN152" s="628"/>
    </row>
    <row r="153" spans="2:40" s="504" customFormat="1">
      <c r="B153" s="836" t="s">
        <v>472</v>
      </c>
      <c r="C153" s="837"/>
      <c r="D153" s="837"/>
      <c r="E153" s="837"/>
      <c r="F153" s="837"/>
      <c r="G153" s="837"/>
      <c r="H153" s="837"/>
      <c r="I153" s="837"/>
      <c r="J153" s="837"/>
      <c r="K153" s="837"/>
      <c r="L153" s="837"/>
      <c r="M153" s="837"/>
      <c r="N153" s="837"/>
      <c r="O153" s="837"/>
      <c r="P153" s="837"/>
      <c r="Q153" s="838"/>
      <c r="R153" s="839" t="s">
        <v>472</v>
      </c>
      <c r="S153" s="840"/>
      <c r="T153" s="840"/>
      <c r="U153" s="840"/>
      <c r="V153" s="840"/>
      <c r="W153" s="840"/>
      <c r="X153" s="840"/>
      <c r="Y153" s="840"/>
      <c r="Z153" s="840"/>
      <c r="AA153" s="840"/>
      <c r="AB153" s="840"/>
      <c r="AC153" s="840"/>
      <c r="AD153" s="840"/>
      <c r="AE153" s="840"/>
      <c r="AF153" s="841"/>
      <c r="AG153" s="834"/>
      <c r="AI153" s="397"/>
      <c r="AJ153" s="519"/>
      <c r="AK153" s="519"/>
      <c r="AL153" s="519"/>
      <c r="AM153" s="519"/>
      <c r="AN153" s="628"/>
    </row>
    <row r="154" spans="2:40" s="504" customFormat="1" ht="13.5" thickBot="1">
      <c r="B154" s="836"/>
      <c r="C154" s="837"/>
      <c r="D154" s="837"/>
      <c r="E154" s="837"/>
      <c r="F154" s="837"/>
      <c r="G154" s="837"/>
      <c r="H154" s="837"/>
      <c r="I154" s="837"/>
      <c r="J154" s="837"/>
      <c r="K154" s="837"/>
      <c r="L154" s="837"/>
      <c r="M154" s="837"/>
      <c r="N154" s="837"/>
      <c r="O154" s="837"/>
      <c r="P154" s="837"/>
      <c r="Q154" s="838"/>
      <c r="R154" s="842"/>
      <c r="S154" s="843"/>
      <c r="T154" s="843"/>
      <c r="U154" s="843"/>
      <c r="V154" s="843"/>
      <c r="W154" s="843"/>
      <c r="X154" s="843"/>
      <c r="Y154" s="843"/>
      <c r="Z154" s="843"/>
      <c r="AA154" s="843"/>
      <c r="AB154" s="843"/>
      <c r="AC154" s="843"/>
      <c r="AD154" s="843"/>
      <c r="AE154" s="843"/>
      <c r="AF154" s="844"/>
      <c r="AG154" s="835"/>
      <c r="AI154" s="397"/>
      <c r="AJ154" s="519"/>
      <c r="AK154" s="519"/>
      <c r="AL154" s="519"/>
      <c r="AM154" s="519"/>
      <c r="AN154" s="628"/>
    </row>
    <row r="155" spans="2:40" s="504" customFormat="1">
      <c r="B155" s="400"/>
      <c r="C155" s="401"/>
      <c r="D155" s="401"/>
      <c r="E155" s="401"/>
      <c r="F155" s="401"/>
      <c r="G155" s="401"/>
      <c r="H155" s="401"/>
      <c r="I155" s="401"/>
      <c r="J155" s="401"/>
      <c r="K155" s="401"/>
      <c r="L155" s="401"/>
      <c r="M155" s="401"/>
      <c r="N155" s="401"/>
      <c r="O155" s="401"/>
      <c r="P155" s="401"/>
      <c r="Q155" s="402"/>
      <c r="R155" s="400"/>
      <c r="S155" s="401"/>
      <c r="T155" s="401"/>
      <c r="U155" s="401"/>
      <c r="V155" s="401"/>
      <c r="W155" s="401"/>
      <c r="X155" s="401"/>
      <c r="Y155" s="401"/>
      <c r="Z155" s="401"/>
      <c r="AA155" s="401"/>
      <c r="AB155" s="401"/>
      <c r="AC155" s="401"/>
      <c r="AD155" s="401"/>
      <c r="AE155" s="401"/>
      <c r="AF155" s="444"/>
      <c r="AG155" s="402"/>
      <c r="AI155" s="397"/>
      <c r="AJ155" s="519"/>
      <c r="AK155" s="519"/>
      <c r="AL155" s="519"/>
      <c r="AM155" s="519"/>
      <c r="AN155" s="628"/>
    </row>
    <row r="156" spans="2:40" s="504" customFormat="1">
      <c r="B156" s="403"/>
      <c r="C156" s="351"/>
      <c r="D156" s="351"/>
      <c r="E156" s="351"/>
      <c r="F156" s="411"/>
      <c r="G156" s="411"/>
      <c r="H156" s="411" t="s">
        <v>3</v>
      </c>
      <c r="I156" s="411"/>
      <c r="J156" s="351"/>
      <c r="K156" s="441"/>
      <c r="L156" s="298"/>
      <c r="M156" s="441"/>
      <c r="N156" s="298"/>
      <c r="O156" s="351"/>
      <c r="P156" s="633"/>
      <c r="Q156" s="405"/>
      <c r="R156" s="403"/>
      <c r="S156" s="351"/>
      <c r="T156" s="351"/>
      <c r="U156" s="351"/>
      <c r="V156" s="351"/>
      <c r="W156" s="425"/>
      <c r="X156" s="351"/>
      <c r="Y156" s="425"/>
      <c r="Z156" s="425"/>
      <c r="AA156" s="404"/>
      <c r="AB156" s="404"/>
      <c r="AC156" s="404"/>
      <c r="AD156" s="442" t="s">
        <v>511</v>
      </c>
      <c r="AE156" s="351"/>
      <c r="AF156" s="448"/>
      <c r="AG156" s="405"/>
      <c r="AI156" s="397"/>
      <c r="AJ156" s="519"/>
      <c r="AK156" s="519"/>
      <c r="AL156" s="519"/>
      <c r="AM156" s="519"/>
      <c r="AN156" s="628"/>
    </row>
    <row r="157" spans="2:40" s="504" customFormat="1" ht="15">
      <c r="B157" s="403"/>
      <c r="C157" s="351"/>
      <c r="D157" s="351"/>
      <c r="E157" s="351"/>
      <c r="F157" s="404" t="s">
        <v>284</v>
      </c>
      <c r="G157" s="351" t="s">
        <v>1</v>
      </c>
      <c r="H157" s="404" t="s">
        <v>259</v>
      </c>
      <c r="I157" s="351" t="s">
        <v>2</v>
      </c>
      <c r="J157" s="404" t="s">
        <v>266</v>
      </c>
      <c r="K157" s="441"/>
      <c r="L157" s="632" t="s">
        <v>285</v>
      </c>
      <c r="M157" s="441"/>
      <c r="N157" s="450" t="s">
        <v>490</v>
      </c>
      <c r="O157" s="351"/>
      <c r="P157" s="351"/>
      <c r="Q157" s="405"/>
      <c r="R157" s="403"/>
      <c r="S157" s="351"/>
      <c r="T157" s="351"/>
      <c r="U157" s="351"/>
      <c r="V157" s="425" t="s">
        <v>473</v>
      </c>
      <c r="W157" s="425"/>
      <c r="X157" s="425" t="s">
        <v>474</v>
      </c>
      <c r="Y157" s="425"/>
      <c r="Z157" s="425" t="s">
        <v>510</v>
      </c>
      <c r="AA157" s="351"/>
      <c r="AB157" s="425"/>
      <c r="AC157" s="351"/>
      <c r="AD157" s="442"/>
      <c r="AE157" s="351"/>
      <c r="AF157" s="425"/>
      <c r="AG157" s="405"/>
      <c r="AI157" s="397"/>
      <c r="AJ157" s="519"/>
      <c r="AK157" s="519"/>
      <c r="AL157" s="519"/>
      <c r="AM157" s="519"/>
      <c r="AN157" s="628"/>
    </row>
    <row r="158" spans="2:40" s="504" customFormat="1">
      <c r="B158" s="403"/>
      <c r="C158" s="351"/>
      <c r="D158" s="351"/>
      <c r="E158" s="351"/>
      <c r="F158" s="425"/>
      <c r="G158" s="425"/>
      <c r="H158" s="425"/>
      <c r="I158" s="425"/>
      <c r="J158" s="454"/>
      <c r="K158" s="454"/>
      <c r="L158" s="454"/>
      <c r="M158" s="454"/>
      <c r="N158" s="454"/>
      <c r="O158" s="424"/>
      <c r="P158" s="424"/>
      <c r="Q158" s="405"/>
      <c r="R158" s="403"/>
      <c r="S158" s="351"/>
      <c r="T158" s="351"/>
      <c r="U158" s="351"/>
      <c r="V158" s="411"/>
      <c r="W158" s="411"/>
      <c r="X158" s="411" t="s">
        <v>3</v>
      </c>
      <c r="Y158" s="411"/>
      <c r="Z158" s="411"/>
      <c r="AA158" s="351"/>
      <c r="AB158" s="411" t="s">
        <v>3</v>
      </c>
      <c r="AC158" s="351"/>
      <c r="AD158" s="655"/>
      <c r="AE158" s="404"/>
      <c r="AF158" s="411"/>
      <c r="AG158" s="405"/>
      <c r="AI158" s="397"/>
      <c r="AJ158" s="519"/>
      <c r="AK158" s="519"/>
      <c r="AL158" s="519"/>
      <c r="AM158" s="519"/>
      <c r="AN158" s="628"/>
    </row>
    <row r="159" spans="2:40" s="504" customFormat="1">
      <c r="B159" s="403"/>
      <c r="C159" s="351"/>
      <c r="D159" s="351"/>
      <c r="E159" s="351"/>
      <c r="F159" s="411"/>
      <c r="G159" s="411"/>
      <c r="H159" s="411"/>
      <c r="I159" s="411"/>
      <c r="J159" s="455"/>
      <c r="K159" s="455"/>
      <c r="L159" s="455"/>
      <c r="M159" s="455"/>
      <c r="N159" s="455"/>
      <c r="O159" s="411"/>
      <c r="P159" s="411"/>
      <c r="Q159" s="405"/>
      <c r="R159" s="403"/>
      <c r="S159" s="351"/>
      <c r="T159" s="451" t="s">
        <v>284</v>
      </c>
      <c r="U159" s="351" t="s">
        <v>1</v>
      </c>
      <c r="V159" s="393" t="s">
        <v>445</v>
      </c>
      <c r="W159" s="351"/>
      <c r="X159" s="297"/>
      <c r="Y159" s="351" t="s">
        <v>2</v>
      </c>
      <c r="Z159" s="656">
        <v>0.48</v>
      </c>
      <c r="AA159" s="351" t="s">
        <v>1</v>
      </c>
      <c r="AB159" s="452">
        <f>X159*Z159</f>
        <v>0</v>
      </c>
      <c r="AC159" s="351"/>
      <c r="AD159" s="453" t="s">
        <v>475</v>
      </c>
      <c r="AE159" s="351"/>
      <c r="AF159" s="351"/>
      <c r="AG159" s="405"/>
      <c r="AI159" s="397"/>
      <c r="AJ159" s="519"/>
      <c r="AK159" s="519"/>
      <c r="AL159" s="519"/>
      <c r="AM159" s="519"/>
      <c r="AN159" s="628"/>
    </row>
    <row r="160" spans="2:40" s="504" customFormat="1">
      <c r="B160" s="403"/>
      <c r="C160" s="351"/>
      <c r="D160" s="351"/>
      <c r="E160" s="351"/>
      <c r="F160" s="411"/>
      <c r="G160" s="411"/>
      <c r="H160" s="411" t="s">
        <v>3</v>
      </c>
      <c r="I160" s="411"/>
      <c r="J160" s="411" t="s">
        <v>5</v>
      </c>
      <c r="K160" s="411"/>
      <c r="L160" s="411"/>
      <c r="M160" s="441"/>
      <c r="N160" s="298"/>
      <c r="O160" s="351"/>
      <c r="P160" s="633"/>
      <c r="Q160" s="405"/>
      <c r="R160" s="403"/>
      <c r="S160" s="351"/>
      <c r="T160" s="351"/>
      <c r="U160" s="351"/>
      <c r="V160" s="404"/>
      <c r="W160" s="404"/>
      <c r="X160" s="404"/>
      <c r="Y160" s="404"/>
      <c r="Z160" s="657"/>
      <c r="AA160" s="404"/>
      <c r="AB160" s="404"/>
      <c r="AC160" s="404"/>
      <c r="AD160" s="453"/>
      <c r="AE160" s="351"/>
      <c r="AF160" s="351"/>
      <c r="AG160" s="405"/>
      <c r="AI160" s="397"/>
      <c r="AJ160" s="519"/>
      <c r="AK160" s="519"/>
      <c r="AL160" s="519"/>
      <c r="AM160" s="519"/>
      <c r="AN160" s="628"/>
    </row>
    <row r="161" spans="2:40" s="504" customFormat="1" ht="15">
      <c r="B161" s="403"/>
      <c r="C161" s="351"/>
      <c r="D161" s="351"/>
      <c r="E161" s="351"/>
      <c r="F161" s="404" t="s">
        <v>25</v>
      </c>
      <c r="G161" s="351" t="s">
        <v>1</v>
      </c>
      <c r="H161" s="404" t="s">
        <v>284</v>
      </c>
      <c r="I161" s="351" t="s">
        <v>2</v>
      </c>
      <c r="J161" s="404" t="s">
        <v>267</v>
      </c>
      <c r="K161" s="351"/>
      <c r="L161" s="629" t="s">
        <v>286</v>
      </c>
      <c r="M161" s="351"/>
      <c r="N161" s="450" t="s">
        <v>288</v>
      </c>
      <c r="O161" s="351"/>
      <c r="P161" s="351"/>
      <c r="Q161" s="405"/>
      <c r="R161" s="403"/>
      <c r="S161" s="351"/>
      <c r="T161" s="451" t="s">
        <v>284</v>
      </c>
      <c r="U161" s="351" t="s">
        <v>1</v>
      </c>
      <c r="V161" s="393" t="s">
        <v>445</v>
      </c>
      <c r="W161" s="351"/>
      <c r="X161" s="297"/>
      <c r="Y161" s="351" t="s">
        <v>2</v>
      </c>
      <c r="Z161" s="656">
        <v>0.18</v>
      </c>
      <c r="AA161" s="351" t="s">
        <v>1</v>
      </c>
      <c r="AB161" s="452">
        <f>X161*Z161</f>
        <v>0</v>
      </c>
      <c r="AC161" s="351"/>
      <c r="AD161" s="453" t="s">
        <v>476</v>
      </c>
      <c r="AE161" s="351"/>
      <c r="AF161" s="351"/>
      <c r="AG161" s="405"/>
      <c r="AI161" s="397"/>
      <c r="AJ161" s="519"/>
      <c r="AK161" s="519"/>
      <c r="AL161" s="519"/>
      <c r="AM161" s="519"/>
      <c r="AN161" s="628"/>
    </row>
    <row r="162" spans="2:40" s="504" customFormat="1">
      <c r="B162" s="403"/>
      <c r="C162" s="351"/>
      <c r="D162" s="351"/>
      <c r="E162" s="351"/>
      <c r="F162" s="351"/>
      <c r="G162" s="351"/>
      <c r="H162" s="351"/>
      <c r="I162" s="351"/>
      <c r="J162" s="351"/>
      <c r="K162" s="351"/>
      <c r="L162" s="351"/>
      <c r="M162" s="351"/>
      <c r="N162" s="351"/>
      <c r="O162" s="351"/>
      <c r="P162" s="351"/>
      <c r="Q162" s="405"/>
      <c r="R162" s="403"/>
      <c r="S162" s="351"/>
      <c r="T162" s="451"/>
      <c r="U162" s="351"/>
      <c r="V162" s="351"/>
      <c r="W162" s="351"/>
      <c r="X162" s="457"/>
      <c r="Y162" s="351"/>
      <c r="Z162" s="658"/>
      <c r="AA162" s="351"/>
      <c r="AB162" s="452"/>
      <c r="AC162" s="351"/>
      <c r="AD162" s="453"/>
      <c r="AE162" s="351"/>
      <c r="AF162" s="351"/>
      <c r="AG162" s="405"/>
      <c r="AI162" s="397"/>
      <c r="AJ162" s="519"/>
      <c r="AK162" s="519"/>
      <c r="AL162" s="519"/>
      <c r="AM162" s="519"/>
      <c r="AN162" s="628"/>
    </row>
    <row r="163" spans="2:40" s="504" customFormat="1">
      <c r="B163" s="403"/>
      <c r="C163" s="351"/>
      <c r="D163" s="351"/>
      <c r="E163" s="351"/>
      <c r="F163" s="351"/>
      <c r="G163" s="351"/>
      <c r="H163" s="351"/>
      <c r="I163" s="351"/>
      <c r="J163" s="351"/>
      <c r="K163" s="351"/>
      <c r="L163" s="351"/>
      <c r="M163" s="351"/>
      <c r="N163" s="351"/>
      <c r="O163" s="351"/>
      <c r="P163" s="351"/>
      <c r="Q163" s="405"/>
      <c r="R163" s="403"/>
      <c r="S163" s="351"/>
      <c r="T163" s="451" t="s">
        <v>284</v>
      </c>
      <c r="U163" s="351" t="s">
        <v>1</v>
      </c>
      <c r="V163" s="393" t="s">
        <v>445</v>
      </c>
      <c r="W163" s="351"/>
      <c r="X163" s="297"/>
      <c r="Y163" s="351" t="s">
        <v>2</v>
      </c>
      <c r="Z163" s="656">
        <v>8.4000000000000005E-2</v>
      </c>
      <c r="AA163" s="351" t="s">
        <v>1</v>
      </c>
      <c r="AB163" s="452">
        <f>X163*Z163</f>
        <v>0</v>
      </c>
      <c r="AC163" s="351"/>
      <c r="AD163" s="453" t="s">
        <v>477</v>
      </c>
      <c r="AE163" s="351"/>
      <c r="AF163" s="351"/>
      <c r="AG163" s="405"/>
      <c r="AI163" s="397"/>
      <c r="AJ163" s="519"/>
      <c r="AK163" s="519"/>
      <c r="AL163" s="519"/>
      <c r="AM163" s="519"/>
      <c r="AN163" s="628"/>
    </row>
    <row r="164" spans="2:40" s="504" customFormat="1">
      <c r="B164" s="403"/>
      <c r="C164" s="351"/>
      <c r="D164" s="351"/>
      <c r="E164" s="351"/>
      <c r="F164" s="351"/>
      <c r="G164" s="351"/>
      <c r="H164" s="351"/>
      <c r="I164" s="351"/>
      <c r="J164" s="351"/>
      <c r="K164" s="351"/>
      <c r="L164" s="351"/>
      <c r="M164" s="351"/>
      <c r="N164" s="351"/>
      <c r="O164" s="351"/>
      <c r="P164" s="351"/>
      <c r="Q164" s="405"/>
      <c r="R164" s="403"/>
      <c r="S164" s="351"/>
      <c r="T164" s="351"/>
      <c r="U164" s="351"/>
      <c r="V164" s="404"/>
      <c r="W164" s="404"/>
      <c r="X164" s="404"/>
      <c r="Y164" s="404"/>
      <c r="Z164" s="657"/>
      <c r="AA164" s="404"/>
      <c r="AB164" s="404"/>
      <c r="AC164" s="351"/>
      <c r="AD164" s="453"/>
      <c r="AE164" s="351"/>
      <c r="AF164" s="351"/>
      <c r="AG164" s="405"/>
      <c r="AI164" s="397"/>
      <c r="AJ164" s="519"/>
      <c r="AK164" s="519"/>
      <c r="AL164" s="519"/>
      <c r="AM164" s="519"/>
      <c r="AN164" s="628"/>
    </row>
    <row r="165" spans="2:40" s="504" customFormat="1">
      <c r="B165" s="403"/>
      <c r="C165" s="351"/>
      <c r="D165" s="351"/>
      <c r="E165" s="351"/>
      <c r="F165" s="351"/>
      <c r="G165" s="351"/>
      <c r="H165" s="351"/>
      <c r="I165" s="351"/>
      <c r="J165" s="351"/>
      <c r="K165" s="351"/>
      <c r="L165" s="351"/>
      <c r="M165" s="351"/>
      <c r="N165" s="351"/>
      <c r="O165" s="351"/>
      <c r="P165" s="351"/>
      <c r="Q165" s="405"/>
      <c r="R165" s="403"/>
      <c r="S165" s="351"/>
      <c r="T165" s="451" t="s">
        <v>284</v>
      </c>
      <c r="U165" s="351" t="s">
        <v>1</v>
      </c>
      <c r="V165" s="393" t="s">
        <v>445</v>
      </c>
      <c r="W165" s="351"/>
      <c r="X165" s="297"/>
      <c r="Y165" s="351" t="s">
        <v>2</v>
      </c>
      <c r="Z165" s="656">
        <v>3.5999999999999997E-2</v>
      </c>
      <c r="AA165" s="351" t="s">
        <v>1</v>
      </c>
      <c r="AB165" s="452">
        <f>X165*Z165</f>
        <v>0</v>
      </c>
      <c r="AC165" s="351"/>
      <c r="AD165" s="453" t="s">
        <v>478</v>
      </c>
      <c r="AE165" s="351"/>
      <c r="AF165" s="351"/>
      <c r="AG165" s="405"/>
      <c r="AI165" s="397"/>
      <c r="AJ165" s="519"/>
      <c r="AK165" s="519"/>
      <c r="AL165" s="519"/>
      <c r="AM165" s="519"/>
      <c r="AN165" s="628"/>
    </row>
    <row r="166" spans="2:40" s="504" customFormat="1">
      <c r="B166" s="403"/>
      <c r="C166" s="351"/>
      <c r="D166" s="351"/>
      <c r="E166" s="351"/>
      <c r="F166" s="351"/>
      <c r="G166" s="351"/>
      <c r="H166" s="351"/>
      <c r="I166" s="351"/>
      <c r="J166" s="351"/>
      <c r="K166" s="351"/>
      <c r="L166" s="351"/>
      <c r="M166" s="351"/>
      <c r="N166" s="351"/>
      <c r="O166" s="351"/>
      <c r="P166" s="351"/>
      <c r="Q166" s="405"/>
      <c r="R166" s="403"/>
      <c r="S166" s="351"/>
      <c r="T166" s="451"/>
      <c r="U166" s="351"/>
      <c r="V166" s="351"/>
      <c r="W166" s="351"/>
      <c r="X166" s="457"/>
      <c r="Y166" s="351"/>
      <c r="Z166" s="457"/>
      <c r="AA166" s="351"/>
      <c r="AB166" s="452"/>
      <c r="AC166" s="351"/>
      <c r="AD166" s="351"/>
      <c r="AE166" s="351"/>
      <c r="AF166" s="351"/>
      <c r="AG166" s="405"/>
      <c r="AI166" s="397"/>
      <c r="AJ166" s="519"/>
      <c r="AK166" s="519"/>
      <c r="AL166" s="519"/>
      <c r="AM166" s="519"/>
      <c r="AN166" s="628"/>
    </row>
    <row r="167" spans="2:40" s="504" customFormat="1">
      <c r="B167" s="403"/>
      <c r="C167" s="351"/>
      <c r="D167" s="351"/>
      <c r="E167" s="351"/>
      <c r="F167" s="351"/>
      <c r="G167" s="351"/>
      <c r="H167" s="351"/>
      <c r="I167" s="351"/>
      <c r="J167" s="351"/>
      <c r="K167" s="351"/>
      <c r="L167" s="351"/>
      <c r="M167" s="351"/>
      <c r="N167" s="351"/>
      <c r="O167" s="351"/>
      <c r="P167" s="351"/>
      <c r="Q167" s="405"/>
      <c r="R167" s="654" t="s">
        <v>499</v>
      </c>
      <c r="S167" s="351"/>
      <c r="T167" s="351"/>
      <c r="U167" s="351"/>
      <c r="V167" s="351"/>
      <c r="W167" s="351"/>
      <c r="X167" s="351"/>
      <c r="Y167" s="351"/>
      <c r="Z167" s="451" t="s">
        <v>321</v>
      </c>
      <c r="AA167" s="351" t="s">
        <v>1</v>
      </c>
      <c r="AB167" s="456">
        <f>AB159+AB161+AB163+AB165</f>
        <v>0</v>
      </c>
      <c r="AC167" s="351"/>
      <c r="AD167" s="453" t="s">
        <v>479</v>
      </c>
      <c r="AE167" s="351"/>
      <c r="AF167" s="351"/>
      <c r="AG167" s="405"/>
      <c r="AI167" s="397"/>
      <c r="AJ167" s="519"/>
      <c r="AK167" s="519"/>
      <c r="AL167" s="519"/>
      <c r="AM167" s="519"/>
      <c r="AN167" s="628"/>
    </row>
    <row r="168" spans="2:40" s="504" customFormat="1">
      <c r="B168" s="403"/>
      <c r="C168" s="351"/>
      <c r="D168" s="351"/>
      <c r="E168" s="351"/>
      <c r="F168" s="351"/>
      <c r="G168" s="351"/>
      <c r="H168" s="351"/>
      <c r="I168" s="351"/>
      <c r="J168" s="351"/>
      <c r="K168" s="351"/>
      <c r="L168" s="351"/>
      <c r="M168" s="351"/>
      <c r="N168" s="351"/>
      <c r="O168" s="351"/>
      <c r="P168" s="351"/>
      <c r="Q168" s="405"/>
      <c r="R168" s="403"/>
      <c r="S168" s="351"/>
      <c r="T168" s="351"/>
      <c r="U168" s="351"/>
      <c r="V168" s="351"/>
      <c r="W168" s="351"/>
      <c r="X168" s="351"/>
      <c r="Y168" s="351"/>
      <c r="Z168" s="351"/>
      <c r="AA168" s="351"/>
      <c r="AB168" s="351"/>
      <c r="AC168" s="351"/>
      <c r="AD168" s="351"/>
      <c r="AE168" s="351"/>
      <c r="AF168" s="351"/>
      <c r="AG168" s="405"/>
      <c r="AI168" s="397"/>
      <c r="AJ168" s="519"/>
      <c r="AK168" s="519"/>
      <c r="AL168" s="519"/>
      <c r="AM168" s="519"/>
      <c r="AN168" s="628"/>
    </row>
    <row r="169" spans="2:40" s="504" customFormat="1">
      <c r="B169" s="403"/>
      <c r="C169" s="351"/>
      <c r="D169" s="351"/>
      <c r="E169" s="351"/>
      <c r="F169" s="351"/>
      <c r="G169" s="351"/>
      <c r="H169" s="351"/>
      <c r="I169" s="351"/>
      <c r="J169" s="351"/>
      <c r="K169" s="351"/>
      <c r="L169" s="351"/>
      <c r="M169" s="351"/>
      <c r="N169" s="351"/>
      <c r="O169" s="351"/>
      <c r="P169" s="351"/>
      <c r="Q169" s="405"/>
      <c r="R169" s="403"/>
      <c r="S169" s="351"/>
      <c r="T169" s="351"/>
      <c r="U169" s="351"/>
      <c r="V169" s="453" t="s">
        <v>480</v>
      </c>
      <c r="W169" s="351"/>
      <c r="X169" s="351"/>
      <c r="Y169" s="351"/>
      <c r="Z169" s="351"/>
      <c r="AA169" s="351"/>
      <c r="AB169" s="471" t="s">
        <v>135</v>
      </c>
      <c r="AC169" s="351"/>
      <c r="AD169" s="659" t="s">
        <v>481</v>
      </c>
      <c r="AE169" s="351"/>
      <c r="AF169" s="351"/>
      <c r="AG169" s="405"/>
      <c r="AI169" s="397"/>
      <c r="AJ169" s="519"/>
      <c r="AK169" s="519"/>
      <c r="AL169" s="519"/>
      <c r="AM169" s="519"/>
      <c r="AN169" s="628"/>
    </row>
    <row r="170" spans="2:40" s="504" customFormat="1">
      <c r="B170" s="403"/>
      <c r="C170" s="351"/>
      <c r="D170" s="351"/>
      <c r="E170" s="351"/>
      <c r="F170" s="351"/>
      <c r="G170" s="351"/>
      <c r="H170" s="351"/>
      <c r="I170" s="351"/>
      <c r="J170" s="351"/>
      <c r="K170" s="351"/>
      <c r="L170" s="351"/>
      <c r="M170" s="351"/>
      <c r="N170" s="351"/>
      <c r="O170" s="351"/>
      <c r="P170" s="351"/>
      <c r="Q170" s="405"/>
      <c r="R170" s="403"/>
      <c r="S170" s="351"/>
      <c r="T170" s="351"/>
      <c r="U170" s="351"/>
      <c r="V170" s="351"/>
      <c r="W170" s="351"/>
      <c r="X170" s="457"/>
      <c r="Y170" s="351"/>
      <c r="Z170" s="351"/>
      <c r="AA170" s="351"/>
      <c r="AB170" s="351"/>
      <c r="AC170" s="351"/>
      <c r="AD170" s="351"/>
      <c r="AE170" s="351"/>
      <c r="AF170" s="351"/>
      <c r="AG170" s="405"/>
      <c r="AI170" s="397"/>
      <c r="AJ170" s="519"/>
      <c r="AK170" s="519"/>
      <c r="AL170" s="519"/>
      <c r="AM170" s="519"/>
      <c r="AN170" s="628"/>
    </row>
    <row r="171" spans="2:40" s="504" customFormat="1">
      <c r="B171" s="403"/>
      <c r="C171" s="351"/>
      <c r="D171" s="351"/>
      <c r="E171" s="351"/>
      <c r="F171" s="351"/>
      <c r="G171" s="351"/>
      <c r="H171" s="351"/>
      <c r="I171" s="351"/>
      <c r="J171" s="351"/>
      <c r="K171" s="351"/>
      <c r="L171" s="351"/>
      <c r="M171" s="351"/>
      <c r="N171" s="351"/>
      <c r="O171" s="351"/>
      <c r="P171" s="351"/>
      <c r="Q171" s="405"/>
      <c r="R171" s="403"/>
      <c r="S171" s="351"/>
      <c r="T171" s="351"/>
      <c r="U171" s="351"/>
      <c r="V171" s="425" t="s">
        <v>284</v>
      </c>
      <c r="W171" s="425"/>
      <c r="X171" s="425" t="s">
        <v>404</v>
      </c>
      <c r="Y171" s="425"/>
      <c r="Z171" s="351"/>
      <c r="AA171" s="351"/>
      <c r="AB171" s="351"/>
      <c r="AC171" s="351"/>
      <c r="AD171" s="351"/>
      <c r="AE171" s="351"/>
      <c r="AF171" s="425"/>
      <c r="AG171" s="405"/>
      <c r="AI171" s="397"/>
      <c r="AJ171" s="519"/>
      <c r="AK171" s="519"/>
      <c r="AL171" s="519"/>
      <c r="AM171" s="519"/>
      <c r="AN171" s="628"/>
    </row>
    <row r="172" spans="2:40" s="504" customFormat="1">
      <c r="B172" s="403"/>
      <c r="C172" s="351"/>
      <c r="D172" s="351"/>
      <c r="E172" s="351"/>
      <c r="F172" s="351"/>
      <c r="G172" s="351"/>
      <c r="H172" s="351"/>
      <c r="I172" s="351"/>
      <c r="J172" s="351"/>
      <c r="K172" s="351"/>
      <c r="L172" s="351"/>
      <c r="M172" s="351"/>
      <c r="N172" s="351"/>
      <c r="O172" s="351"/>
      <c r="P172" s="351"/>
      <c r="Q172" s="405"/>
      <c r="R172" s="403"/>
      <c r="S172" s="351"/>
      <c r="T172" s="351"/>
      <c r="U172" s="351"/>
      <c r="V172" s="411" t="s">
        <v>3</v>
      </c>
      <c r="W172" s="411"/>
      <c r="X172" s="411" t="s">
        <v>5</v>
      </c>
      <c r="Y172" s="411"/>
      <c r="Z172" s="351"/>
      <c r="AA172" s="411"/>
      <c r="AB172" s="457"/>
      <c r="AC172" s="351"/>
      <c r="AD172" s="351"/>
      <c r="AE172" s="351"/>
      <c r="AF172" s="411"/>
      <c r="AG172" s="405"/>
      <c r="AI172" s="397"/>
      <c r="AJ172" s="519"/>
      <c r="AK172" s="519"/>
      <c r="AL172" s="519"/>
      <c r="AM172" s="519"/>
      <c r="AN172" s="628"/>
    </row>
    <row r="173" spans="2:40" s="504" customFormat="1">
      <c r="B173" s="403"/>
      <c r="C173" s="351"/>
      <c r="D173" s="351"/>
      <c r="E173" s="351"/>
      <c r="F173" s="351"/>
      <c r="G173" s="351"/>
      <c r="H173" s="351"/>
      <c r="I173" s="351"/>
      <c r="J173" s="351"/>
      <c r="K173" s="351"/>
      <c r="L173" s="351"/>
      <c r="M173" s="351"/>
      <c r="N173" s="351"/>
      <c r="O173" s="351"/>
      <c r="P173" s="351"/>
      <c r="Q173" s="405"/>
      <c r="R173" s="403"/>
      <c r="S173" s="351"/>
      <c r="T173" s="404" t="s">
        <v>482</v>
      </c>
      <c r="U173" s="351" t="s">
        <v>1</v>
      </c>
      <c r="V173" s="457">
        <f>IF(AB169="SI",AB167,"0")</f>
        <v>0</v>
      </c>
      <c r="W173" s="351" t="s">
        <v>2</v>
      </c>
      <c r="X173" s="297">
        <v>200</v>
      </c>
      <c r="Y173" s="351"/>
      <c r="Z173" s="351"/>
      <c r="AA173" s="351" t="s">
        <v>1</v>
      </c>
      <c r="AB173" s="652">
        <f>V173*X173</f>
        <v>0</v>
      </c>
      <c r="AC173" s="351"/>
      <c r="AD173" s="351"/>
      <c r="AE173" s="351"/>
      <c r="AF173" s="457"/>
      <c r="AG173" s="405"/>
      <c r="AI173" s="397"/>
      <c r="AJ173" s="519"/>
      <c r="AK173" s="519"/>
      <c r="AL173" s="519"/>
      <c r="AM173" s="519"/>
      <c r="AN173" s="628"/>
    </row>
    <row r="174" spans="2:40" s="504" customFormat="1" ht="13.5" thickBot="1">
      <c r="B174" s="434"/>
      <c r="C174" s="435"/>
      <c r="D174" s="435"/>
      <c r="E174" s="435"/>
      <c r="F174" s="435"/>
      <c r="G174" s="435"/>
      <c r="H174" s="435"/>
      <c r="I174" s="435"/>
      <c r="J174" s="435"/>
      <c r="K174" s="435"/>
      <c r="L174" s="435"/>
      <c r="M174" s="435"/>
      <c r="N174" s="435"/>
      <c r="O174" s="435"/>
      <c r="P174" s="435"/>
      <c r="Q174" s="436"/>
      <c r="R174" s="434"/>
      <c r="S174" s="435"/>
      <c r="T174" s="435"/>
      <c r="U174" s="435"/>
      <c r="V174" s="435"/>
      <c r="W174" s="435"/>
      <c r="X174" s="435"/>
      <c r="Y174" s="435"/>
      <c r="Z174" s="435"/>
      <c r="AA174" s="435"/>
      <c r="AB174" s="435"/>
      <c r="AC174" s="435"/>
      <c r="AD174" s="435"/>
      <c r="AE174" s="435"/>
      <c r="AF174" s="435"/>
      <c r="AG174" s="436"/>
      <c r="AI174" s="397"/>
      <c r="AJ174" s="519"/>
      <c r="AK174" s="519"/>
      <c r="AL174" s="519"/>
      <c r="AM174" s="519"/>
      <c r="AN174" s="628"/>
    </row>
    <row r="175" spans="2:40" ht="12.75" customHeight="1">
      <c r="B175" s="824" t="s">
        <v>580</v>
      </c>
      <c r="C175" s="825"/>
      <c r="D175" s="825"/>
      <c r="E175" s="825"/>
      <c r="F175" s="825"/>
      <c r="G175" s="825"/>
      <c r="H175" s="825"/>
      <c r="I175" s="825"/>
      <c r="J175" s="825"/>
      <c r="K175" s="825"/>
      <c r="L175" s="825"/>
      <c r="M175" s="825"/>
      <c r="N175" s="825"/>
      <c r="O175" s="825"/>
      <c r="P175" s="825"/>
      <c r="Q175" s="826"/>
      <c r="R175" s="824" t="s">
        <v>580</v>
      </c>
      <c r="S175" s="825"/>
      <c r="T175" s="825"/>
      <c r="U175" s="825"/>
      <c r="V175" s="825"/>
      <c r="W175" s="825"/>
      <c r="X175" s="825"/>
      <c r="Y175" s="825"/>
      <c r="Z175" s="825"/>
      <c r="AA175" s="825"/>
      <c r="AB175" s="825"/>
      <c r="AC175" s="825"/>
      <c r="AD175" s="825"/>
      <c r="AE175" s="825"/>
      <c r="AF175" s="825"/>
      <c r="AG175" s="912" t="s">
        <v>484</v>
      </c>
    </row>
    <row r="176" spans="2:40" ht="12.75" customHeight="1">
      <c r="B176" s="827"/>
      <c r="C176" s="828"/>
      <c r="D176" s="828"/>
      <c r="E176" s="828"/>
      <c r="F176" s="828"/>
      <c r="G176" s="828"/>
      <c r="H176" s="828"/>
      <c r="I176" s="828"/>
      <c r="J176" s="828"/>
      <c r="K176" s="828"/>
      <c r="L176" s="828"/>
      <c r="M176" s="828"/>
      <c r="N176" s="828"/>
      <c r="O176" s="828"/>
      <c r="P176" s="828"/>
      <c r="Q176" s="829"/>
      <c r="R176" s="827"/>
      <c r="S176" s="828"/>
      <c r="T176" s="828"/>
      <c r="U176" s="828"/>
      <c r="V176" s="828"/>
      <c r="W176" s="828"/>
      <c r="X176" s="828"/>
      <c r="Y176" s="828"/>
      <c r="Z176" s="828"/>
      <c r="AA176" s="828"/>
      <c r="AB176" s="828"/>
      <c r="AC176" s="828"/>
      <c r="AD176" s="828"/>
      <c r="AE176" s="828"/>
      <c r="AF176" s="828"/>
      <c r="AG176" s="913"/>
    </row>
    <row r="177" spans="2:36" ht="12.75" customHeight="1">
      <c r="B177" s="830" t="s">
        <v>303</v>
      </c>
      <c r="C177" s="831"/>
      <c r="D177" s="831"/>
      <c r="E177" s="831"/>
      <c r="F177" s="831"/>
      <c r="G177" s="831"/>
      <c r="H177" s="831"/>
      <c r="I177" s="831"/>
      <c r="J177" s="831"/>
      <c r="K177" s="831"/>
      <c r="L177" s="831"/>
      <c r="M177" s="831"/>
      <c r="N177" s="831"/>
      <c r="O177" s="831"/>
      <c r="P177" s="831"/>
      <c r="Q177" s="832"/>
      <c r="R177" s="830" t="s">
        <v>303</v>
      </c>
      <c r="S177" s="915"/>
      <c r="T177" s="915"/>
      <c r="U177" s="915"/>
      <c r="V177" s="915"/>
      <c r="W177" s="915"/>
      <c r="X177" s="915"/>
      <c r="Y177" s="915"/>
      <c r="Z177" s="915"/>
      <c r="AA177" s="915"/>
      <c r="AB177" s="915"/>
      <c r="AC177" s="915"/>
      <c r="AD177" s="915"/>
      <c r="AE177" s="915"/>
      <c r="AF177" s="916"/>
      <c r="AG177" s="913"/>
    </row>
    <row r="178" spans="2:36" ht="13.5" customHeight="1" thickBot="1">
      <c r="B178" s="830"/>
      <c r="C178" s="831"/>
      <c r="D178" s="831"/>
      <c r="E178" s="831"/>
      <c r="F178" s="831"/>
      <c r="G178" s="831"/>
      <c r="H178" s="831"/>
      <c r="I178" s="831"/>
      <c r="J178" s="831"/>
      <c r="K178" s="831"/>
      <c r="L178" s="831"/>
      <c r="M178" s="831"/>
      <c r="N178" s="831"/>
      <c r="O178" s="831"/>
      <c r="P178" s="831"/>
      <c r="Q178" s="832"/>
      <c r="R178" s="917"/>
      <c r="S178" s="918"/>
      <c r="T178" s="918"/>
      <c r="U178" s="918"/>
      <c r="V178" s="918"/>
      <c r="W178" s="918"/>
      <c r="X178" s="918"/>
      <c r="Y178" s="918"/>
      <c r="Z178" s="918"/>
      <c r="AA178" s="918"/>
      <c r="AB178" s="918"/>
      <c r="AC178" s="918"/>
      <c r="AD178" s="918"/>
      <c r="AE178" s="918"/>
      <c r="AF178" s="919"/>
      <c r="AG178" s="914"/>
    </row>
    <row r="179" spans="2:36">
      <c r="B179" s="400"/>
      <c r="C179" s="401"/>
      <c r="D179" s="401"/>
      <c r="E179" s="401"/>
      <c r="F179" s="401"/>
      <c r="G179" s="401"/>
      <c r="H179" s="401"/>
      <c r="I179" s="401"/>
      <c r="J179" s="401"/>
      <c r="K179" s="401"/>
      <c r="L179" s="401"/>
      <c r="M179" s="401"/>
      <c r="N179" s="401"/>
      <c r="O179" s="401"/>
      <c r="P179" s="460"/>
      <c r="Q179" s="444"/>
      <c r="R179" s="400"/>
      <c r="S179" s="401"/>
      <c r="T179" s="401"/>
      <c r="U179" s="401"/>
      <c r="V179" s="401"/>
      <c r="W179" s="401"/>
      <c r="X179" s="401"/>
      <c r="Y179" s="401"/>
      <c r="Z179" s="401"/>
      <c r="AA179" s="401"/>
      <c r="AB179" s="401"/>
      <c r="AC179" s="401"/>
      <c r="AD179" s="401"/>
      <c r="AE179" s="401"/>
      <c r="AF179" s="444"/>
      <c r="AG179" s="445"/>
      <c r="AJ179" s="446"/>
    </row>
    <row r="180" spans="2:36">
      <c r="B180" s="403"/>
      <c r="C180" s="351"/>
      <c r="D180" s="351"/>
      <c r="E180" s="351"/>
      <c r="F180" s="351"/>
      <c r="G180" s="404"/>
      <c r="H180" s="351"/>
      <c r="I180" s="404"/>
      <c r="J180" s="351"/>
      <c r="K180" s="351"/>
      <c r="L180" s="351"/>
      <c r="M180" s="351"/>
      <c r="N180" s="351"/>
      <c r="O180" s="351"/>
      <c r="P180" s="461"/>
      <c r="Q180" s="448"/>
      <c r="R180" s="403"/>
      <c r="S180" s="351"/>
      <c r="T180" s="442" t="s">
        <v>0</v>
      </c>
      <c r="U180" s="404" t="s">
        <v>1</v>
      </c>
      <c r="V180" s="433">
        <f>AF9+AF19+AF29</f>
        <v>0</v>
      </c>
      <c r="W180" s="425"/>
      <c r="X180" s="425"/>
      <c r="Y180" s="924" t="s">
        <v>320</v>
      </c>
      <c r="Z180" s="926" t="s">
        <v>328</v>
      </c>
      <c r="AA180" s="927"/>
      <c r="AB180" s="927"/>
      <c r="AC180" s="927"/>
      <c r="AD180" s="927"/>
      <c r="AE180" s="928"/>
      <c r="AF180" s="932" t="s">
        <v>132</v>
      </c>
      <c r="AG180" s="449"/>
      <c r="AI180" s="397">
        <v>500</v>
      </c>
      <c r="AJ180" s="446"/>
    </row>
    <row r="181" spans="2:36">
      <c r="B181" s="403"/>
      <c r="C181" s="351"/>
      <c r="D181" s="442" t="s">
        <v>314</v>
      </c>
      <c r="E181" s="351"/>
      <c r="F181" s="351"/>
      <c r="G181" s="351"/>
      <c r="H181" s="351"/>
      <c r="I181" s="441"/>
      <c r="J181" s="442"/>
      <c r="K181" s="441"/>
      <c r="L181" s="351"/>
      <c r="M181" s="298"/>
      <c r="N181" s="351"/>
      <c r="O181" s="532"/>
      <c r="P181" s="351"/>
      <c r="Q181" s="351"/>
      <c r="R181" s="403"/>
      <c r="S181" s="351"/>
      <c r="T181" s="442"/>
      <c r="U181" s="404"/>
      <c r="V181" s="404"/>
      <c r="W181" s="404"/>
      <c r="X181" s="425"/>
      <c r="Y181" s="925"/>
      <c r="Z181" s="929"/>
      <c r="AA181" s="930"/>
      <c r="AB181" s="930"/>
      <c r="AC181" s="930"/>
      <c r="AD181" s="930"/>
      <c r="AE181" s="931"/>
      <c r="AF181" s="933"/>
      <c r="AG181" s="405"/>
      <c r="AI181" s="397">
        <v>200</v>
      </c>
    </row>
    <row r="182" spans="2:36">
      <c r="B182" s="403"/>
      <c r="C182" s="351"/>
      <c r="D182" s="404"/>
      <c r="E182" s="351"/>
      <c r="F182" s="404"/>
      <c r="G182" s="351"/>
      <c r="H182" s="404"/>
      <c r="I182" s="441"/>
      <c r="J182" s="531"/>
      <c r="K182" s="441"/>
      <c r="L182" s="351"/>
      <c r="M182" s="450"/>
      <c r="N182" s="351"/>
      <c r="O182" s="351"/>
      <c r="P182" s="351"/>
      <c r="Q182" s="351"/>
      <c r="R182" s="403"/>
      <c r="S182" s="351"/>
      <c r="T182" s="442" t="s">
        <v>7</v>
      </c>
      <c r="U182" s="404" t="s">
        <v>1</v>
      </c>
      <c r="V182" s="433">
        <f>AF13+AF23+AF33</f>
        <v>0</v>
      </c>
      <c r="W182" s="404"/>
      <c r="X182" s="425"/>
      <c r="Y182" s="812" t="s">
        <v>351</v>
      </c>
      <c r="Z182" s="813"/>
      <c r="AA182" s="813"/>
      <c r="AB182" s="813"/>
      <c r="AC182" s="813"/>
      <c r="AD182" s="813"/>
      <c r="AE182" s="813"/>
      <c r="AF182" s="814"/>
      <c r="AG182" s="405"/>
      <c r="AI182" s="397">
        <v>30</v>
      </c>
    </row>
    <row r="183" spans="2:36">
      <c r="B183" s="403"/>
      <c r="C183" s="351"/>
      <c r="D183" s="394" t="s">
        <v>310</v>
      </c>
      <c r="E183" s="351"/>
      <c r="F183" s="351"/>
      <c r="G183" s="351"/>
      <c r="H183" s="351"/>
      <c r="I183" s="351"/>
      <c r="J183" s="351"/>
      <c r="K183" s="351"/>
      <c r="L183" s="351"/>
      <c r="M183" s="441"/>
      <c r="N183" s="441"/>
      <c r="O183" s="351"/>
      <c r="P183" s="351"/>
      <c r="Q183" s="351"/>
      <c r="R183" s="403"/>
      <c r="S183" s="351"/>
      <c r="T183" s="442"/>
      <c r="U183" s="404"/>
      <c r="V183" s="404"/>
      <c r="W183" s="404"/>
      <c r="X183" s="425"/>
      <c r="Y183" s="463" t="s">
        <v>326</v>
      </c>
      <c r="Z183" s="438"/>
      <c r="AA183" s="407"/>
      <c r="AB183" s="438"/>
      <c r="AC183" s="408"/>
      <c r="AD183" s="438"/>
      <c r="AE183" s="408"/>
      <c r="AF183" s="815">
        <f>IF(V192&lt;5001,0,AJ184)</f>
        <v>0</v>
      </c>
      <c r="AG183" s="405"/>
    </row>
    <row r="184" spans="2:36" ht="15" customHeight="1">
      <c r="B184" s="403"/>
      <c r="C184" s="462" t="s">
        <v>312</v>
      </c>
      <c r="D184" s="440" t="s">
        <v>409</v>
      </c>
      <c r="E184" s="404"/>
      <c r="F184" s="404"/>
      <c r="G184" s="351"/>
      <c r="H184" s="351"/>
      <c r="I184" s="533"/>
      <c r="J184" s="442" t="s">
        <v>309</v>
      </c>
      <c r="K184" s="533"/>
      <c r="L184" s="351"/>
      <c r="M184" s="441"/>
      <c r="N184" s="298"/>
      <c r="O184" s="351"/>
      <c r="P184" s="532"/>
      <c r="Q184" s="351"/>
      <c r="R184" s="403"/>
      <c r="S184" s="351"/>
      <c r="T184" s="442" t="s">
        <v>304</v>
      </c>
      <c r="U184" s="404" t="s">
        <v>1</v>
      </c>
      <c r="V184" s="433">
        <f>X107</f>
        <v>0</v>
      </c>
      <c r="W184" s="404"/>
      <c r="X184" s="425"/>
      <c r="Y184" s="464" t="s">
        <v>356</v>
      </c>
      <c r="Z184" s="430"/>
      <c r="AA184" s="430"/>
      <c r="AB184" s="465"/>
      <c r="AC184" s="465"/>
      <c r="AD184" s="430"/>
      <c r="AE184" s="465"/>
      <c r="AF184" s="816"/>
      <c r="AG184" s="405"/>
      <c r="AI184" s="397" t="s">
        <v>445</v>
      </c>
      <c r="AJ184" s="397">
        <f>IF(AF180="NO",0,V192/2)</f>
        <v>0</v>
      </c>
    </row>
    <row r="185" spans="2:36" ht="12.75" customHeight="1">
      <c r="B185" s="403"/>
      <c r="C185" s="462" t="s">
        <v>312</v>
      </c>
      <c r="D185" s="440" t="s">
        <v>410</v>
      </c>
      <c r="E185" s="351"/>
      <c r="F185" s="351"/>
      <c r="G185" s="351"/>
      <c r="H185" s="351"/>
      <c r="I185" s="351"/>
      <c r="J185" s="442" t="s">
        <v>304</v>
      </c>
      <c r="K185" s="441"/>
      <c r="L185" s="351"/>
      <c r="M185" s="351"/>
      <c r="N185" s="450"/>
      <c r="O185" s="351"/>
      <c r="P185" s="351"/>
      <c r="Q185" s="351"/>
      <c r="R185" s="403"/>
      <c r="S185" s="351"/>
      <c r="T185" s="442"/>
      <c r="U185" s="404"/>
      <c r="V185" s="404"/>
      <c r="W185" s="404"/>
      <c r="X185" s="425"/>
      <c r="Y185" s="473"/>
      <c r="Z185" s="351"/>
      <c r="AA185" s="351"/>
      <c r="AB185" s="425"/>
      <c r="AC185" s="425"/>
      <c r="AD185" s="351"/>
      <c r="AE185" s="329" t="s">
        <v>327</v>
      </c>
      <c r="AF185" s="474">
        <f>AF183</f>
        <v>0</v>
      </c>
      <c r="AG185" s="405"/>
      <c r="AI185" s="397" t="s">
        <v>297</v>
      </c>
      <c r="AJ185" s="397"/>
    </row>
    <row r="186" spans="2:36" ht="14.1" customHeight="1">
      <c r="B186" s="403"/>
      <c r="C186" s="462" t="s">
        <v>312</v>
      </c>
      <c r="D186" s="440" t="s">
        <v>307</v>
      </c>
      <c r="E186" s="351"/>
      <c r="F186" s="351"/>
      <c r="G186" s="351"/>
      <c r="H186" s="351"/>
      <c r="I186" s="351"/>
      <c r="J186" s="442" t="s">
        <v>14</v>
      </c>
      <c r="K186" s="351"/>
      <c r="L186" s="351"/>
      <c r="M186" s="351"/>
      <c r="N186" s="351"/>
      <c r="O186" s="351"/>
      <c r="P186" s="351"/>
      <c r="Q186" s="351"/>
      <c r="R186" s="403"/>
      <c r="S186" s="351"/>
      <c r="T186" s="442" t="s">
        <v>14</v>
      </c>
      <c r="U186" s="404" t="s">
        <v>1</v>
      </c>
      <c r="V186" s="433">
        <f>AF46+AF56+AF66</f>
        <v>0</v>
      </c>
      <c r="W186" s="404"/>
      <c r="X186" s="425"/>
      <c r="Y186" s="463" t="s">
        <v>317</v>
      </c>
      <c r="Z186" s="438"/>
      <c r="AA186" s="407"/>
      <c r="AB186" s="408"/>
      <c r="AC186" s="408"/>
      <c r="AD186" s="408"/>
      <c r="AE186" s="408"/>
      <c r="AF186" s="815">
        <f>AF183/2</f>
        <v>0</v>
      </c>
      <c r="AG186" s="405"/>
      <c r="AI186" s="397" t="s">
        <v>298</v>
      </c>
    </row>
    <row r="187" spans="2:36" ht="15" customHeight="1">
      <c r="B187" s="403"/>
      <c r="C187" s="462" t="s">
        <v>312</v>
      </c>
      <c r="D187" s="440" t="s">
        <v>306</v>
      </c>
      <c r="E187" s="351"/>
      <c r="F187" s="404"/>
      <c r="G187" s="351"/>
      <c r="H187" s="351"/>
      <c r="I187" s="351"/>
      <c r="J187" s="442" t="s">
        <v>15</v>
      </c>
      <c r="K187" s="404"/>
      <c r="L187" s="351"/>
      <c r="M187" s="351"/>
      <c r="N187" s="351"/>
      <c r="O187" s="351"/>
      <c r="P187" s="351"/>
      <c r="Q187" s="351"/>
      <c r="R187" s="403"/>
      <c r="S187" s="351"/>
      <c r="T187" s="442"/>
      <c r="U187" s="404"/>
      <c r="V187" s="404"/>
      <c r="W187" s="404"/>
      <c r="X187" s="425"/>
      <c r="Y187" s="464" t="s">
        <v>353</v>
      </c>
      <c r="Z187" s="430"/>
      <c r="AA187" s="430"/>
      <c r="AB187" s="465"/>
      <c r="AC187" s="465"/>
      <c r="AD187" s="465"/>
      <c r="AE187" s="465"/>
      <c r="AF187" s="816"/>
      <c r="AG187" s="405"/>
      <c r="AI187" s="397" t="s">
        <v>301</v>
      </c>
    </row>
    <row r="188" spans="2:36" ht="14.1" customHeight="1">
      <c r="B188" s="403"/>
      <c r="C188" s="542" t="s">
        <v>312</v>
      </c>
      <c r="D188" s="543" t="s">
        <v>313</v>
      </c>
      <c r="E188" s="430"/>
      <c r="F188" s="431"/>
      <c r="G188" s="430"/>
      <c r="H188" s="430"/>
      <c r="I188" s="430"/>
      <c r="J188" s="544" t="s">
        <v>459</v>
      </c>
      <c r="K188" s="351"/>
      <c r="L188" s="351"/>
      <c r="M188" s="351"/>
      <c r="N188" s="351"/>
      <c r="O188" s="351"/>
      <c r="P188" s="351"/>
      <c r="Q188" s="351"/>
      <c r="R188" s="403"/>
      <c r="S188" s="351"/>
      <c r="T188" s="442" t="s">
        <v>15</v>
      </c>
      <c r="U188" s="404" t="s">
        <v>1</v>
      </c>
      <c r="V188" s="433">
        <f>AF50+AF60+AF70</f>
        <v>0</v>
      </c>
      <c r="W188" s="404"/>
      <c r="X188" s="425"/>
      <c r="Y188" s="463" t="s">
        <v>318</v>
      </c>
      <c r="Z188" s="438"/>
      <c r="AA188" s="407"/>
      <c r="AB188" s="408"/>
      <c r="AC188" s="408"/>
      <c r="AD188" s="408"/>
      <c r="AE188" s="408"/>
      <c r="AF188" s="815">
        <f>AF183/2</f>
        <v>0</v>
      </c>
      <c r="AG188" s="405"/>
      <c r="AI188" s="397" t="s">
        <v>299</v>
      </c>
    </row>
    <row r="189" spans="2:36" ht="15" customHeight="1">
      <c r="B189" s="403"/>
      <c r="C189" s="351"/>
      <c r="D189" s="351"/>
      <c r="E189" s="351"/>
      <c r="F189" s="351"/>
      <c r="G189" s="351"/>
      <c r="H189" s="351"/>
      <c r="I189" s="351"/>
      <c r="J189" s="351"/>
      <c r="K189" s="351"/>
      <c r="L189" s="351"/>
      <c r="M189" s="351"/>
      <c r="N189" s="351"/>
      <c r="O189" s="351"/>
      <c r="P189" s="351"/>
      <c r="Q189" s="351"/>
      <c r="R189" s="403"/>
      <c r="S189" s="351"/>
      <c r="T189" s="404"/>
      <c r="U189" s="404"/>
      <c r="V189" s="404"/>
      <c r="W189" s="404"/>
      <c r="X189" s="425"/>
      <c r="Y189" s="464" t="s">
        <v>354</v>
      </c>
      <c r="Z189" s="465"/>
      <c r="AA189" s="465"/>
      <c r="AB189" s="465"/>
      <c r="AC189" s="465"/>
      <c r="AD189" s="465"/>
      <c r="AE189" s="465"/>
      <c r="AF189" s="816"/>
      <c r="AG189" s="405"/>
      <c r="AI189" s="397" t="s">
        <v>300</v>
      </c>
    </row>
    <row r="190" spans="2:36" ht="14.1" customHeight="1">
      <c r="B190" s="403"/>
      <c r="C190" s="542" t="s">
        <v>312</v>
      </c>
      <c r="D190" s="543" t="s">
        <v>411</v>
      </c>
      <c r="E190" s="430"/>
      <c r="F190" s="431"/>
      <c r="G190" s="430"/>
      <c r="H190" s="430"/>
      <c r="I190" s="430"/>
      <c r="J190" s="544" t="s">
        <v>460</v>
      </c>
      <c r="K190" s="351"/>
      <c r="L190" s="351"/>
      <c r="M190" s="351"/>
      <c r="N190" s="351"/>
      <c r="O190" s="351"/>
      <c r="P190" s="351"/>
      <c r="Q190" s="351"/>
      <c r="R190" s="403"/>
      <c r="S190" s="351"/>
      <c r="T190" s="544" t="s">
        <v>459</v>
      </c>
      <c r="U190" s="431" t="s">
        <v>1</v>
      </c>
      <c r="V190" s="668">
        <f>V205</f>
        <v>0</v>
      </c>
      <c r="W190" s="404"/>
      <c r="X190" s="425"/>
      <c r="Y190" s="425"/>
      <c r="Z190" s="425"/>
      <c r="AA190" s="425"/>
      <c r="AB190" s="425"/>
      <c r="AC190" s="425"/>
      <c r="AD190" s="425"/>
      <c r="AE190" s="425"/>
      <c r="AF190" s="351"/>
      <c r="AG190" s="405"/>
    </row>
    <row r="191" spans="2:36">
      <c r="B191" s="403"/>
      <c r="K191" s="351"/>
      <c r="L191" s="351"/>
      <c r="M191" s="351"/>
      <c r="N191" s="351"/>
      <c r="O191" s="351"/>
      <c r="P191" s="351"/>
      <c r="Q191" s="351"/>
      <c r="R191" s="403"/>
      <c r="S191" s="351"/>
      <c r="T191" s="442"/>
      <c r="U191" s="351"/>
      <c r="V191" s="404"/>
      <c r="W191" s="404"/>
      <c r="X191" s="425"/>
      <c r="Y191" s="425"/>
      <c r="Z191" s="425"/>
      <c r="AA191" s="425"/>
      <c r="AB191" s="425"/>
      <c r="AC191" s="425"/>
      <c r="AD191" s="425"/>
      <c r="AE191" s="425"/>
      <c r="AF191" s="351"/>
      <c r="AG191" s="405"/>
      <c r="AI191" s="397" t="s">
        <v>135</v>
      </c>
    </row>
    <row r="192" spans="2:36">
      <c r="B192" s="403"/>
      <c r="C192" s="462"/>
      <c r="D192" s="394" t="s">
        <v>311</v>
      </c>
      <c r="E192" s="351"/>
      <c r="F192" s="351"/>
      <c r="G192" s="351"/>
      <c r="H192" s="351"/>
      <c r="I192" s="351"/>
      <c r="J192" s="442"/>
      <c r="K192" s="351"/>
      <c r="L192" s="351"/>
      <c r="M192" s="351"/>
      <c r="N192" s="351"/>
      <c r="O192" s="351"/>
      <c r="P192" s="351"/>
      <c r="Q192" s="351"/>
      <c r="R192" s="403"/>
      <c r="S192" s="351"/>
      <c r="T192" s="442" t="s">
        <v>320</v>
      </c>
      <c r="U192" s="351" t="s">
        <v>1</v>
      </c>
      <c r="V192" s="433">
        <f>V180+V182+V184+V186+V188+V190</f>
        <v>0</v>
      </c>
      <c r="W192" s="404"/>
      <c r="X192" s="442" t="s">
        <v>305</v>
      </c>
      <c r="Y192" s="425"/>
      <c r="Z192" s="425"/>
      <c r="AA192" s="425"/>
      <c r="AB192" s="394" t="s">
        <v>360</v>
      </c>
      <c r="AC192" s="425"/>
      <c r="AD192" s="425"/>
      <c r="AE192" s="425"/>
      <c r="AF192" s="351"/>
      <c r="AG192" s="405"/>
      <c r="AI192" s="397" t="s">
        <v>132</v>
      </c>
    </row>
    <row r="193" spans="2:36">
      <c r="B193" s="403"/>
      <c r="C193" s="542" t="s">
        <v>312</v>
      </c>
      <c r="D193" s="543" t="s">
        <v>308</v>
      </c>
      <c r="E193" s="430"/>
      <c r="F193" s="430"/>
      <c r="G193" s="430"/>
      <c r="H193" s="430"/>
      <c r="I193" s="430"/>
      <c r="J193" s="544" t="s">
        <v>412</v>
      </c>
      <c r="K193" s="351"/>
      <c r="L193" s="351"/>
      <c r="M193" s="351"/>
      <c r="N193" s="351"/>
      <c r="O193" s="351"/>
      <c r="P193" s="351"/>
      <c r="Q193" s="351"/>
      <c r="R193" s="403"/>
      <c r="S193" s="351"/>
      <c r="T193" s="442"/>
      <c r="U193" s="351"/>
      <c r="V193" s="404"/>
      <c r="W193" s="404"/>
      <c r="X193" s="351"/>
      <c r="Y193" s="425"/>
      <c r="Z193" s="425"/>
      <c r="AA193" s="425"/>
      <c r="AB193" s="394" t="s">
        <v>350</v>
      </c>
      <c r="AC193" s="425"/>
      <c r="AD193" s="425"/>
      <c r="AE193" s="425"/>
      <c r="AF193" s="351"/>
      <c r="AG193" s="405"/>
    </row>
    <row r="194" spans="2:36">
      <c r="B194" s="403"/>
      <c r="K194" s="351"/>
      <c r="L194" s="351"/>
      <c r="M194" s="351"/>
      <c r="N194" s="351"/>
      <c r="O194" s="351"/>
      <c r="P194" s="351"/>
      <c r="Q194" s="351"/>
      <c r="R194" s="403"/>
      <c r="S194" s="351"/>
      <c r="T194" s="440" t="s">
        <v>407</v>
      </c>
      <c r="U194" s="441" t="s">
        <v>1</v>
      </c>
      <c r="V194" s="630">
        <f>AF131</f>
        <v>0</v>
      </c>
      <c r="W194" s="351"/>
      <c r="X194" s="442" t="s">
        <v>414</v>
      </c>
      <c r="Y194" s="351"/>
      <c r="Z194" s="351"/>
      <c r="AA194" s="351"/>
      <c r="AB194" s="394"/>
      <c r="AC194" s="425"/>
      <c r="AD194" s="425"/>
      <c r="AE194" s="425"/>
      <c r="AF194" s="351"/>
      <c r="AG194" s="405"/>
    </row>
    <row r="195" spans="2:36">
      <c r="B195" s="403"/>
      <c r="C195" s="462"/>
      <c r="D195" s="442" t="s">
        <v>413</v>
      </c>
      <c r="E195" s="351"/>
      <c r="F195" s="351"/>
      <c r="G195" s="351"/>
      <c r="H195" s="351"/>
      <c r="I195" s="351"/>
      <c r="J195" s="351"/>
      <c r="K195" s="351"/>
      <c r="L195" s="351"/>
      <c r="M195" s="351"/>
      <c r="N195" s="351"/>
      <c r="O195" s="351"/>
      <c r="P195" s="351"/>
      <c r="Q195" s="351"/>
      <c r="R195" s="403"/>
      <c r="S195" s="351"/>
      <c r="T195" s="440" t="s">
        <v>25</v>
      </c>
      <c r="U195" s="441" t="s">
        <v>1</v>
      </c>
      <c r="V195" s="630">
        <f>AB131+AB148</f>
        <v>0</v>
      </c>
      <c r="W195" s="351"/>
      <c r="X195" s="442" t="s">
        <v>415</v>
      </c>
      <c r="Y195" s="351"/>
      <c r="Z195" s="351"/>
      <c r="AA195" s="351"/>
      <c r="AB195" s="351"/>
      <c r="AC195" s="351"/>
      <c r="AD195" s="351"/>
      <c r="AE195" s="351"/>
      <c r="AF195" s="351"/>
      <c r="AG195" s="405"/>
    </row>
    <row r="196" spans="2:36">
      <c r="B196" s="403"/>
      <c r="C196" s="462"/>
      <c r="D196" s="440"/>
      <c r="E196" s="351"/>
      <c r="F196" s="351"/>
      <c r="G196" s="351"/>
      <c r="H196" s="351"/>
      <c r="I196" s="351"/>
      <c r="J196" s="351"/>
      <c r="K196" s="351"/>
      <c r="L196" s="351"/>
      <c r="M196" s="351"/>
      <c r="N196" s="351"/>
      <c r="O196" s="351"/>
      <c r="P196" s="351"/>
      <c r="Q196" s="351"/>
      <c r="R196" s="403"/>
      <c r="S196" s="351"/>
      <c r="T196" s="543" t="s">
        <v>482</v>
      </c>
      <c r="U196" s="545" t="s">
        <v>1</v>
      </c>
      <c r="V196" s="631">
        <f>AB173</f>
        <v>0</v>
      </c>
      <c r="W196" s="351"/>
      <c r="X196" s="442" t="s">
        <v>483</v>
      </c>
      <c r="Y196" s="351"/>
      <c r="Z196" s="351"/>
      <c r="AA196" s="351"/>
      <c r="AB196" s="351"/>
      <c r="AC196" s="351"/>
      <c r="AD196" s="351"/>
      <c r="AE196" s="351"/>
      <c r="AF196" s="351"/>
      <c r="AG196" s="405"/>
    </row>
    <row r="197" spans="2:36">
      <c r="B197" s="403"/>
      <c r="C197" s="604"/>
      <c r="D197" s="440"/>
      <c r="E197" s="351"/>
      <c r="F197" s="351"/>
      <c r="G197" s="351"/>
      <c r="H197" s="351"/>
      <c r="I197" s="351"/>
      <c r="J197" s="351"/>
      <c r="K197" s="351"/>
      <c r="L197" s="351"/>
      <c r="M197" s="351"/>
      <c r="N197" s="351"/>
      <c r="O197" s="351"/>
      <c r="P197" s="351"/>
      <c r="Q197" s="351"/>
      <c r="R197" s="403"/>
      <c r="S197" s="351"/>
      <c r="T197" s="442" t="s">
        <v>412</v>
      </c>
      <c r="U197" s="441" t="s">
        <v>1</v>
      </c>
      <c r="V197" s="466">
        <f>V194+V195+V196</f>
        <v>0</v>
      </c>
      <c r="W197" s="441"/>
      <c r="X197" s="467" t="s">
        <v>416</v>
      </c>
      <c r="Y197" s="441"/>
      <c r="Z197" s="441"/>
      <c r="AA197" s="441"/>
      <c r="AB197" s="394" t="s">
        <v>360</v>
      </c>
      <c r="AC197" s="351"/>
      <c r="AD197" s="351"/>
      <c r="AE197" s="351"/>
      <c r="AF197" s="351"/>
      <c r="AG197" s="405"/>
    </row>
    <row r="198" spans="2:36">
      <c r="B198" s="403"/>
      <c r="C198" s="462"/>
      <c r="D198" s="440"/>
      <c r="E198" s="351"/>
      <c r="F198" s="351"/>
      <c r="G198" s="351"/>
      <c r="H198" s="351"/>
      <c r="I198" s="351"/>
      <c r="J198" s="351"/>
      <c r="K198" s="351"/>
      <c r="L198" s="351"/>
      <c r="M198" s="351"/>
      <c r="N198" s="351"/>
      <c r="O198" s="351"/>
      <c r="P198" s="351"/>
      <c r="Q198" s="351"/>
      <c r="R198" s="403"/>
      <c r="S198" s="351"/>
      <c r="T198" s="442"/>
      <c r="U198" s="441"/>
      <c r="V198" s="466"/>
      <c r="W198" s="351"/>
      <c r="X198" s="442"/>
      <c r="Y198" s="351"/>
      <c r="Z198" s="351"/>
      <c r="AA198" s="351"/>
      <c r="AB198" s="394" t="s">
        <v>355</v>
      </c>
      <c r="AC198" s="351"/>
      <c r="AD198" s="351"/>
      <c r="AE198" s="351"/>
      <c r="AF198" s="351"/>
      <c r="AG198" s="405"/>
    </row>
    <row r="199" spans="2:36">
      <c r="B199" s="403"/>
      <c r="C199" s="462"/>
      <c r="D199" s="440"/>
      <c r="E199" s="351"/>
      <c r="F199" s="351"/>
      <c r="G199" s="351"/>
      <c r="H199" s="351"/>
      <c r="I199" s="351"/>
      <c r="J199" s="351"/>
      <c r="K199" s="351"/>
      <c r="L199" s="351"/>
      <c r="M199" s="351"/>
      <c r="N199" s="351"/>
      <c r="O199" s="351"/>
      <c r="P199" s="351"/>
      <c r="Q199" s="351"/>
      <c r="R199" s="403"/>
      <c r="S199" s="351"/>
      <c r="T199" s="442" t="s">
        <v>460</v>
      </c>
      <c r="U199" s="351" t="s">
        <v>1</v>
      </c>
      <c r="V199" s="466">
        <f>V208</f>
        <v>0</v>
      </c>
      <c r="W199" s="351"/>
      <c r="X199" s="394" t="s">
        <v>435</v>
      </c>
      <c r="Y199" s="351"/>
      <c r="Z199" s="351"/>
      <c r="AA199" s="351"/>
      <c r="AB199" s="351"/>
      <c r="AC199" s="351"/>
      <c r="AD199" s="351"/>
      <c r="AE199" s="351"/>
      <c r="AF199" s="351"/>
      <c r="AG199" s="405"/>
    </row>
    <row r="200" spans="2:36">
      <c r="B200" s="403"/>
      <c r="C200" s="462"/>
      <c r="D200" s="351"/>
      <c r="E200" s="351"/>
      <c r="F200" s="351"/>
      <c r="G200" s="351"/>
      <c r="H200" s="351"/>
      <c r="I200" s="351"/>
      <c r="J200" s="351"/>
      <c r="K200" s="351"/>
      <c r="L200" s="351"/>
      <c r="M200" s="351"/>
      <c r="N200" s="351"/>
      <c r="O200" s="351"/>
      <c r="P200" s="351"/>
      <c r="Q200" s="351"/>
      <c r="R200" s="403"/>
      <c r="S200" s="351"/>
      <c r="T200" s="442"/>
      <c r="U200" s="441"/>
      <c r="V200" s="455"/>
      <c r="W200" s="455"/>
      <c r="X200" s="564"/>
      <c r="Y200" s="455"/>
      <c r="Z200" s="455"/>
      <c r="AA200" s="441"/>
      <c r="AB200" s="455"/>
      <c r="AC200" s="351"/>
      <c r="AD200" s="351"/>
      <c r="AE200" s="351"/>
      <c r="AF200" s="351"/>
      <c r="AG200" s="405"/>
    </row>
    <row r="201" spans="2:36">
      <c r="B201" s="403"/>
      <c r="C201" s="462"/>
      <c r="D201" s="440"/>
      <c r="E201" s="351"/>
      <c r="F201" s="351"/>
      <c r="G201" s="351"/>
      <c r="H201" s="351"/>
      <c r="I201" s="351"/>
      <c r="J201" s="351"/>
      <c r="K201" s="351"/>
      <c r="L201" s="351"/>
      <c r="M201" s="351"/>
      <c r="N201" s="351"/>
      <c r="O201" s="351"/>
      <c r="P201" s="351"/>
      <c r="Q201" s="351"/>
      <c r="R201" s="403"/>
      <c r="S201" s="351"/>
      <c r="T201" s="451" t="s">
        <v>26</v>
      </c>
      <c r="U201" s="441" t="s">
        <v>1</v>
      </c>
      <c r="V201" s="466">
        <f>V197+V192+V199</f>
        <v>0</v>
      </c>
      <c r="W201" s="351"/>
      <c r="X201" s="351"/>
      <c r="Y201" s="924" t="s">
        <v>412</v>
      </c>
      <c r="Z201" s="927" t="s">
        <v>329</v>
      </c>
      <c r="AA201" s="927"/>
      <c r="AB201" s="927"/>
      <c r="AC201" s="927"/>
      <c r="AD201" s="927"/>
      <c r="AE201" s="928"/>
      <c r="AF201" s="932" t="s">
        <v>132</v>
      </c>
      <c r="AG201" s="405"/>
    </row>
    <row r="202" spans="2:36">
      <c r="B202" s="403"/>
      <c r="C202" s="468"/>
      <c r="D202" s="453"/>
      <c r="E202" s="351"/>
      <c r="F202" s="351"/>
      <c r="G202" s="351"/>
      <c r="H202" s="351"/>
      <c r="I202" s="351"/>
      <c r="J202" s="351"/>
      <c r="K202" s="351"/>
      <c r="L202" s="351"/>
      <c r="M202" s="351"/>
      <c r="N202" s="351"/>
      <c r="O202" s="351"/>
      <c r="P202" s="351"/>
      <c r="Q202" s="351"/>
      <c r="R202" s="403"/>
      <c r="S202" s="351"/>
      <c r="T202" s="442"/>
      <c r="U202" s="441"/>
      <c r="V202" s="455"/>
      <c r="W202" s="455"/>
      <c r="X202" s="455"/>
      <c r="Y202" s="925"/>
      <c r="Z202" s="930"/>
      <c r="AA202" s="930"/>
      <c r="AB202" s="930"/>
      <c r="AC202" s="930"/>
      <c r="AD202" s="930"/>
      <c r="AE202" s="931"/>
      <c r="AF202" s="933"/>
      <c r="AG202" s="405"/>
    </row>
    <row r="203" spans="2:36">
      <c r="B203" s="403"/>
      <c r="C203" s="468"/>
      <c r="D203" s="453"/>
      <c r="E203" s="351"/>
      <c r="F203" s="351"/>
      <c r="G203" s="351"/>
      <c r="H203" s="351"/>
      <c r="I203" s="351"/>
      <c r="J203" s="351"/>
      <c r="K203" s="351"/>
      <c r="L203" s="672"/>
      <c r="M203" s="351"/>
      <c r="N203" s="351"/>
      <c r="O203" s="351"/>
      <c r="P203" s="351"/>
      <c r="Q203" s="351"/>
      <c r="R203" s="403"/>
      <c r="S203" s="351"/>
      <c r="T203" s="351"/>
      <c r="U203" s="351"/>
      <c r="V203" s="351"/>
      <c r="W203" s="455"/>
      <c r="X203" s="455"/>
      <c r="Y203" s="812" t="s">
        <v>417</v>
      </c>
      <c r="Z203" s="813"/>
      <c r="AA203" s="813"/>
      <c r="AB203" s="813"/>
      <c r="AC203" s="813"/>
      <c r="AD203" s="813"/>
      <c r="AE203" s="813"/>
      <c r="AF203" s="814"/>
      <c r="AG203" s="405"/>
    </row>
    <row r="204" spans="2:36">
      <c r="B204" s="403"/>
      <c r="C204" s="462"/>
      <c r="D204" s="440"/>
      <c r="E204" s="351"/>
      <c r="F204" s="351"/>
      <c r="G204" s="351"/>
      <c r="H204" s="351"/>
      <c r="I204" s="351"/>
      <c r="J204" s="351"/>
      <c r="K204" s="351"/>
      <c r="L204" s="351"/>
      <c r="M204" s="351"/>
      <c r="N204" s="351"/>
      <c r="O204" s="351"/>
      <c r="P204" s="351"/>
      <c r="Q204" s="351"/>
      <c r="R204" s="546"/>
      <c r="S204" s="547"/>
      <c r="T204" s="548" t="s">
        <v>462</v>
      </c>
      <c r="U204" s="547"/>
      <c r="V204" s="549" t="s">
        <v>418</v>
      </c>
      <c r="W204" s="550"/>
      <c r="X204" s="351"/>
      <c r="Y204" s="463" t="s">
        <v>326</v>
      </c>
      <c r="Z204" s="438"/>
      <c r="AA204" s="407"/>
      <c r="AB204" s="438"/>
      <c r="AC204" s="408"/>
      <c r="AD204" s="438"/>
      <c r="AE204" s="408"/>
      <c r="AF204" s="815">
        <f>IF(V197&lt;5001,0,AJ204)</f>
        <v>0</v>
      </c>
      <c r="AG204" s="405"/>
      <c r="AJ204" s="397">
        <f>IF(AF201="NO",0,V197/2)</f>
        <v>0</v>
      </c>
    </row>
    <row r="205" spans="2:36" ht="14.1" customHeight="1">
      <c r="B205" s="403"/>
      <c r="C205" s="351"/>
      <c r="D205" s="351"/>
      <c r="E205" s="351"/>
      <c r="F205" s="351"/>
      <c r="G205" s="351"/>
      <c r="H205" s="351"/>
      <c r="I205" s="351"/>
      <c r="J205" s="351"/>
      <c r="K205" s="351"/>
      <c r="L205" s="351"/>
      <c r="M205" s="351"/>
      <c r="N205" s="351"/>
      <c r="O205" s="351"/>
      <c r="P205" s="351"/>
      <c r="Q205" s="351"/>
      <c r="R205" s="551"/>
      <c r="S205" s="552"/>
      <c r="T205" s="553" t="s">
        <v>419</v>
      </c>
      <c r="U205" s="552" t="s">
        <v>1</v>
      </c>
      <c r="V205" s="603"/>
      <c r="W205" s="554"/>
      <c r="X205" s="622" t="s">
        <v>459</v>
      </c>
      <c r="Y205" s="464" t="s">
        <v>356</v>
      </c>
      <c r="Z205" s="430"/>
      <c r="AA205" s="430"/>
      <c r="AB205" s="465"/>
      <c r="AC205" s="465"/>
      <c r="AD205" s="430"/>
      <c r="AE205" s="465"/>
      <c r="AF205" s="934"/>
      <c r="AG205" s="405"/>
      <c r="AJ205" s="397"/>
    </row>
    <row r="206" spans="2:36">
      <c r="B206" s="403"/>
      <c r="C206" s="351"/>
      <c r="D206" s="351"/>
      <c r="E206" s="351"/>
      <c r="F206" s="351"/>
      <c r="G206" s="351"/>
      <c r="H206" s="351"/>
      <c r="I206" s="351"/>
      <c r="J206" s="351"/>
      <c r="K206" s="351"/>
      <c r="L206" s="351"/>
      <c r="M206" s="351"/>
      <c r="N206" s="351"/>
      <c r="O206" s="351"/>
      <c r="P206" s="351"/>
      <c r="Q206" s="351"/>
      <c r="R206" s="551"/>
      <c r="S206" s="552"/>
      <c r="T206" s="552"/>
      <c r="U206" s="555" t="s">
        <v>420</v>
      </c>
      <c r="V206" s="552"/>
      <c r="W206" s="554"/>
      <c r="X206" s="455"/>
      <c r="Y206" s="473"/>
      <c r="Z206" s="351"/>
      <c r="AA206" s="351"/>
      <c r="AB206" s="425"/>
      <c r="AC206" s="425"/>
      <c r="AD206" s="351"/>
      <c r="AE206" s="329" t="s">
        <v>327</v>
      </c>
      <c r="AF206" s="474">
        <f>AF204</f>
        <v>0</v>
      </c>
      <c r="AG206" s="405"/>
    </row>
    <row r="207" spans="2:36" ht="14.1" customHeight="1">
      <c r="B207" s="403"/>
      <c r="C207" s="351"/>
      <c r="D207" s="351"/>
      <c r="E207" s="351"/>
      <c r="F207" s="351"/>
      <c r="G207" s="351"/>
      <c r="H207" s="351"/>
      <c r="I207" s="351"/>
      <c r="J207" s="351"/>
      <c r="K207" s="351"/>
      <c r="L207" s="351"/>
      <c r="M207" s="351"/>
      <c r="N207" s="351"/>
      <c r="O207" s="351"/>
      <c r="P207" s="351"/>
      <c r="Q207" s="351"/>
      <c r="R207" s="551"/>
      <c r="S207" s="552"/>
      <c r="T207" s="553" t="s">
        <v>462</v>
      </c>
      <c r="U207" s="552"/>
      <c r="V207" s="556" t="s">
        <v>418</v>
      </c>
      <c r="W207" s="554"/>
      <c r="X207" s="455"/>
      <c r="Y207" s="463" t="s">
        <v>317</v>
      </c>
      <c r="Z207" s="438"/>
      <c r="AA207" s="407"/>
      <c r="AB207" s="408"/>
      <c r="AC207" s="408"/>
      <c r="AD207" s="408"/>
      <c r="AE207" s="408"/>
      <c r="AF207" s="815">
        <f>AF204/2</f>
        <v>0</v>
      </c>
      <c r="AG207" s="405"/>
    </row>
    <row r="208" spans="2:36" ht="12.75" customHeight="1">
      <c r="B208" s="403"/>
      <c r="C208" s="351"/>
      <c r="D208" s="351"/>
      <c r="E208" s="351"/>
      <c r="F208" s="351"/>
      <c r="G208" s="351"/>
      <c r="H208" s="351"/>
      <c r="I208" s="351"/>
      <c r="J208" s="351"/>
      <c r="K208" s="351"/>
      <c r="L208" s="351"/>
      <c r="M208" s="351"/>
      <c r="N208" s="351"/>
      <c r="O208" s="351"/>
      <c r="P208" s="351"/>
      <c r="Q208" s="351"/>
      <c r="R208" s="557"/>
      <c r="S208" s="558"/>
      <c r="T208" s="559" t="s">
        <v>421</v>
      </c>
      <c r="U208" s="558" t="s">
        <v>1</v>
      </c>
      <c r="V208" s="603"/>
      <c r="W208" s="560"/>
      <c r="X208" s="622" t="s">
        <v>460</v>
      </c>
      <c r="Y208" s="464" t="s">
        <v>353</v>
      </c>
      <c r="Z208" s="430"/>
      <c r="AA208" s="430"/>
      <c r="AB208" s="465"/>
      <c r="AC208" s="465"/>
      <c r="AD208" s="465"/>
      <c r="AE208" s="465"/>
      <c r="AF208" s="934"/>
      <c r="AG208" s="405"/>
    </row>
    <row r="209" spans="2:40" ht="14.1" customHeight="1">
      <c r="B209" s="403"/>
      <c r="C209" s="351"/>
      <c r="D209" s="351"/>
      <c r="E209" s="351"/>
      <c r="F209" s="351"/>
      <c r="G209" s="351"/>
      <c r="H209" s="351"/>
      <c r="I209" s="351"/>
      <c r="J209" s="351"/>
      <c r="K209" s="351"/>
      <c r="L209" s="351"/>
      <c r="M209" s="351"/>
      <c r="N209" s="351"/>
      <c r="O209" s="351"/>
      <c r="P209" s="351"/>
      <c r="Q209" s="351"/>
      <c r="R209" s="561" t="s">
        <v>422</v>
      </c>
      <c r="S209" s="351"/>
      <c r="T209" s="351"/>
      <c r="U209" s="441"/>
      <c r="V209" s="455"/>
      <c r="W209" s="455"/>
      <c r="X209" s="455"/>
      <c r="Y209" s="463" t="s">
        <v>318</v>
      </c>
      <c r="Z209" s="438"/>
      <c r="AA209" s="407"/>
      <c r="AB209" s="408"/>
      <c r="AC209" s="408"/>
      <c r="AD209" s="408"/>
      <c r="AE209" s="408"/>
      <c r="AF209" s="815">
        <f>AF204/2</f>
        <v>0</v>
      </c>
      <c r="AG209" s="405"/>
    </row>
    <row r="210" spans="2:40" ht="12.75" customHeight="1">
      <c r="B210" s="403"/>
      <c r="C210" s="351"/>
      <c r="D210" s="351"/>
      <c r="E210" s="351"/>
      <c r="F210" s="351"/>
      <c r="G210" s="351"/>
      <c r="H210" s="351"/>
      <c r="I210" s="351"/>
      <c r="J210" s="351"/>
      <c r="K210" s="351"/>
      <c r="L210" s="351"/>
      <c r="M210" s="351"/>
      <c r="N210" s="351"/>
      <c r="O210" s="351"/>
      <c r="P210" s="351"/>
      <c r="Q210" s="351"/>
      <c r="R210" s="561" t="s">
        <v>463</v>
      </c>
      <c r="S210" s="351"/>
      <c r="T210" s="351"/>
      <c r="U210" s="441"/>
      <c r="V210" s="455"/>
      <c r="W210" s="351"/>
      <c r="X210" s="351"/>
      <c r="Y210" s="464" t="s">
        <v>354</v>
      </c>
      <c r="Z210" s="465"/>
      <c r="AA210" s="465"/>
      <c r="AB210" s="465"/>
      <c r="AC210" s="465"/>
      <c r="AD210" s="465"/>
      <c r="AE210" s="465"/>
      <c r="AF210" s="923"/>
      <c r="AG210" s="405"/>
    </row>
    <row r="211" spans="2:40" s="351" customFormat="1">
      <c r="B211" s="403"/>
      <c r="R211" s="561" t="s">
        <v>423</v>
      </c>
      <c r="U211" s="441"/>
      <c r="V211" s="455"/>
      <c r="AG211" s="405"/>
      <c r="AI211" s="469"/>
      <c r="AJ211" s="470"/>
      <c r="AK211" s="470"/>
      <c r="AL211" s="470"/>
      <c r="AM211" s="470"/>
      <c r="AN211" s="424"/>
    </row>
    <row r="212" spans="2:40" ht="13.5" thickBot="1">
      <c r="B212" s="434"/>
      <c r="C212" s="435"/>
      <c r="D212" s="435"/>
      <c r="E212" s="435"/>
      <c r="F212" s="435"/>
      <c r="G212" s="435"/>
      <c r="H212" s="435"/>
      <c r="I212" s="435"/>
      <c r="J212" s="435"/>
      <c r="K212" s="435"/>
      <c r="L212" s="435"/>
      <c r="M212" s="435"/>
      <c r="N212" s="435"/>
      <c r="O212" s="435"/>
      <c r="P212" s="435"/>
      <c r="Q212" s="435"/>
      <c r="R212" s="562" t="s">
        <v>424</v>
      </c>
      <c r="S212" s="435"/>
      <c r="T212" s="563"/>
      <c r="U212" s="435"/>
      <c r="V212" s="435"/>
      <c r="W212" s="435"/>
      <c r="X212" s="435"/>
      <c r="Y212" s="435"/>
      <c r="Z212" s="435"/>
      <c r="AA212" s="435"/>
      <c r="AB212" s="435"/>
      <c r="AC212" s="435"/>
      <c r="AD212" s="435"/>
      <c r="AE212" s="435"/>
      <c r="AF212" s="435"/>
      <c r="AG212" s="436"/>
    </row>
  </sheetData>
  <sheetProtection algorithmName="SHA-512" hashValue="MAxV7D1XZ0BlLWXtFgAeiuvaN3hyEb2v5ZywRaUxustiKUg8+FJFji2KCS2JsarYplPeB2fiTW784WjZloY7yg==" saltValue="+1AhQez06ekf6f79jazMMg==" spinCount="100000" sheet="1" objects="1" scenarios="1" selectLockedCells="1"/>
  <dataConsolidate/>
  <mergeCells count="55">
    <mergeCell ref="AG175:AG178"/>
    <mergeCell ref="R177:AF178"/>
    <mergeCell ref="R113:AF114"/>
    <mergeCell ref="AD119:AG119"/>
    <mergeCell ref="AF209:AF210"/>
    <mergeCell ref="R175:AF176"/>
    <mergeCell ref="Y180:Y181"/>
    <mergeCell ref="Z180:AE181"/>
    <mergeCell ref="AF180:AF181"/>
    <mergeCell ref="Y201:Y202"/>
    <mergeCell ref="Z201:AE202"/>
    <mergeCell ref="AF201:AF202"/>
    <mergeCell ref="Y203:AF203"/>
    <mergeCell ref="AF207:AF208"/>
    <mergeCell ref="AF188:AF189"/>
    <mergeCell ref="AF204:AF205"/>
    <mergeCell ref="AG2:AG5"/>
    <mergeCell ref="R2:AF3"/>
    <mergeCell ref="R4:AF5"/>
    <mergeCell ref="R39:AF40"/>
    <mergeCell ref="AG39:AG42"/>
    <mergeCell ref="R41:AF42"/>
    <mergeCell ref="R7:S7"/>
    <mergeCell ref="X85:Z85"/>
    <mergeCell ref="B76:Q77"/>
    <mergeCell ref="B78:Q79"/>
    <mergeCell ref="R76:AF77"/>
    <mergeCell ref="AG76:AG79"/>
    <mergeCell ref="R78:AF79"/>
    <mergeCell ref="B39:Q40"/>
    <mergeCell ref="B41:Q42"/>
    <mergeCell ref="B2:Q3"/>
    <mergeCell ref="B4:Q5"/>
    <mergeCell ref="B113:Q114"/>
    <mergeCell ref="AG151:AG154"/>
    <mergeCell ref="B153:Q154"/>
    <mergeCell ref="R153:AF154"/>
    <mergeCell ref="X88:Z88"/>
    <mergeCell ref="X91:Z91"/>
    <mergeCell ref="X94:Z94"/>
    <mergeCell ref="X97:Z97"/>
    <mergeCell ref="X100:Z100"/>
    <mergeCell ref="AG113:AG116"/>
    <mergeCell ref="R115:AF116"/>
    <mergeCell ref="X103:Z103"/>
    <mergeCell ref="X107:Z107"/>
    <mergeCell ref="B115:Q116"/>
    <mergeCell ref="AD118:AG118"/>
    <mergeCell ref="Y182:AF182"/>
    <mergeCell ref="AF183:AF184"/>
    <mergeCell ref="AF186:AF187"/>
    <mergeCell ref="B151:Q152"/>
    <mergeCell ref="R151:AF152"/>
    <mergeCell ref="B175:Q176"/>
    <mergeCell ref="B177:Q178"/>
  </mergeCells>
  <conditionalFormatting sqref="AF185:AF186 AF204:AF210 AF188">
    <cfRule type="expression" dxfId="39" priority="4">
      <formula>$AF$181="NO"</formula>
    </cfRule>
  </conditionalFormatting>
  <conditionalFormatting sqref="AF183">
    <cfRule type="expression" dxfId="38" priority="2">
      <formula>$AF$181="NO"</formula>
    </cfRule>
  </conditionalFormatting>
  <dataValidations count="7">
    <dataValidation type="list" allowBlank="1" showInputMessage="1" showErrorMessage="1" sqref="Z9 Z13 AB56 AB60 Z19 Z23 AB46 AB50 Z29 Z33 AB66 AB70">
      <formula1>$AJ$7:$AJ$8</formula1>
    </dataValidation>
    <dataValidation type="list" allowBlank="1" showInputMessage="1" showErrorMessage="1" sqref="X131 X173 X148">
      <formula1>$AI$119:$AI$121</formula1>
    </dataValidation>
    <dataValidation type="list" allowBlank="1" showInputMessage="1" showErrorMessage="1" sqref="V121 V123 V140 V138 AD121 AD126 V165 V161 V163 V159">
      <formula1>$AI$123:$AI$128</formula1>
    </dataValidation>
    <dataValidation type="list" allowBlank="1" showInputMessage="1" showErrorMessage="1" sqref="AB127 AB144 AB169">
      <formula1>$AI$130:$AI$131</formula1>
    </dataValidation>
    <dataValidation type="list" allowBlank="1" showInputMessage="1" showErrorMessage="1" sqref="Z46 Z66 Z56">
      <formula1>$AL$46:$AL$47</formula1>
    </dataValidation>
    <dataValidation type="list" allowBlank="1" showInputMessage="1" showErrorMessage="1" sqref="Z50 Z70 Z60">
      <formula1>$AM$45:$AM$47</formula1>
    </dataValidation>
    <dataValidation type="list" allowBlank="1" showInputMessage="1" showErrorMessage="1" sqref="AF201:AF202 AF180">
      <formula1>$AI$191:$AI$192</formula1>
    </dataValidation>
  </dataValidations>
  <pageMargins left="0.7" right="0.7" top="0.75" bottom="0.75" header="0.3" footer="0.3"/>
  <pageSetup paperSize="9" fitToWidth="0" fitToHeight="0" orientation="landscape" horizontalDpi="1200" verticalDpi="1200" r:id="rId1"/>
  <rowBreaks count="6" manualBreakCount="6">
    <brk id="38" max="16383" man="1"/>
    <brk id="75" max="16383" man="1"/>
    <brk id="112" max="16383" man="1"/>
    <brk id="150" max="16383" man="1"/>
    <brk id="174" max="16383" man="1"/>
    <brk id="212" max="16383" man="1"/>
  </rowBreaks>
  <colBreaks count="2" manualBreakCount="2">
    <brk id="17" max="1048575" man="1"/>
    <brk id="33" max="1048575" man="1"/>
  </col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'Tabella Parametrica U1-U2'!$U$4:$U$47</xm:f>
          </x14:formula1>
          <xm:sqref>X29</xm:sqref>
        </x14:dataValidation>
        <x14:dataValidation type="list" allowBlank="1" showInputMessage="1" showErrorMessage="1">
          <x14:formula1>
            <xm:f>'Tabella Parametrica U1-U2'!$V$4:$V$47</xm:f>
          </x14:formula1>
          <xm:sqref>X33</xm:sqref>
        </x14:dataValidation>
        <x14:dataValidation type="list" allowBlank="1" showInputMessage="1" showErrorMessage="1">
          <x14:formula1>
            <xm:f>'Tabella Parametrica U1-U2'!$U$4:$U$47</xm:f>
          </x14:formula1>
          <xm:sqref>X19</xm:sqref>
        </x14:dataValidation>
        <x14:dataValidation type="list" allowBlank="1" showInputMessage="1" showErrorMessage="1">
          <x14:formula1>
            <xm:f>'Tabella Parametrica U1-U2'!$V$4:$V$47</xm:f>
          </x14:formula1>
          <xm:sqref>X23</xm:sqref>
        </x14:dataValidation>
        <x14:dataValidation type="list" allowBlank="1" showInputMessage="1" showErrorMessage="1">
          <x14:formula1>
            <xm:f>'Tabella Parametrica U1-U2'!$U$4:$U$47</xm:f>
          </x14:formula1>
          <xm:sqref>X9</xm:sqref>
        </x14:dataValidation>
        <x14:dataValidation type="list" allowBlank="1" showInputMessage="1" showErrorMessage="1">
          <x14:formula1>
            <xm:f>'Tabella Parametrica U1-U2'!$V$4:$V$47</xm:f>
          </x14:formula1>
          <xm:sqref>X13</xm:sqref>
        </x14:dataValidation>
        <x14:dataValidation type="list" allowBlank="1" showInputMessage="1" showErrorMessage="1">
          <x14:formula1>
            <xm:f>'Tabella Parametrica U1-U2'!$U$48:$U$52</xm:f>
          </x14:formula1>
          <xm:sqref>X46 X56 X66</xm:sqref>
        </x14:dataValidation>
        <x14:dataValidation type="list" allowBlank="1" showInputMessage="1" showErrorMessage="1">
          <x14:formula1>
            <xm:f>'Tabella Parametrica U1-U2'!$V$48:$V$52</xm:f>
          </x14:formula1>
          <xm:sqref>X50 X60 X70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pageSetUpPr fitToPage="1"/>
  </sheetPr>
  <dimension ref="B1:L102"/>
  <sheetViews>
    <sheetView showGridLines="0" zoomScaleNormal="100" workbookViewId="0">
      <selection activeCell="D11" sqref="D11"/>
    </sheetView>
  </sheetViews>
  <sheetFormatPr defaultColWidth="9.140625" defaultRowHeight="12.75"/>
  <cols>
    <col min="1" max="1" width="5.7109375" style="5" customWidth="1"/>
    <col min="2" max="2" width="24.7109375" style="5" customWidth="1"/>
    <col min="3" max="3" width="16.42578125" style="5" customWidth="1"/>
    <col min="4" max="4" width="21.7109375" style="5" customWidth="1"/>
    <col min="5" max="5" width="25.7109375" style="5" customWidth="1"/>
    <col min="6" max="6" width="15.7109375" style="5" customWidth="1"/>
    <col min="7" max="7" width="18.140625" style="5" customWidth="1"/>
    <col min="8" max="12" width="12.7109375" style="5" customWidth="1"/>
    <col min="13" max="16384" width="9.140625" style="5"/>
  </cols>
  <sheetData>
    <row r="1" spans="2:10" ht="13.5" thickBot="1"/>
    <row r="2" spans="2:10" ht="35.1" customHeight="1">
      <c r="B2" s="477" t="s">
        <v>336</v>
      </c>
      <c r="C2" s="935" t="s">
        <v>383</v>
      </c>
      <c r="D2" s="936"/>
      <c r="E2" s="936"/>
      <c r="F2" s="936"/>
      <c r="G2" s="936"/>
      <c r="H2" s="937"/>
      <c r="I2" s="6"/>
    </row>
    <row r="3" spans="2:10" ht="35.1" customHeight="1" thickBot="1">
      <c r="B3" s="476" t="s">
        <v>331</v>
      </c>
      <c r="C3" s="938" t="s">
        <v>565</v>
      </c>
      <c r="D3" s="939"/>
      <c r="E3" s="939"/>
      <c r="F3" s="939"/>
      <c r="G3" s="939"/>
      <c r="H3" s="940"/>
      <c r="I3" s="6"/>
    </row>
    <row r="4" spans="2:10" ht="9.9499999999999993" customHeight="1">
      <c r="B4" s="475"/>
      <c r="C4" s="478"/>
      <c r="D4" s="478"/>
      <c r="E4" s="478"/>
      <c r="F4" s="478"/>
      <c r="G4" s="478"/>
      <c r="H4" s="478"/>
      <c r="I4" s="6"/>
    </row>
    <row r="5" spans="2:10" ht="24.95" customHeight="1">
      <c r="B5" s="943" t="s">
        <v>29</v>
      </c>
      <c r="C5" s="944"/>
      <c r="D5" s="944"/>
      <c r="E5" s="944"/>
      <c r="F5" s="944"/>
      <c r="G5" s="944"/>
      <c r="H5" s="945"/>
      <c r="I5" s="6"/>
    </row>
    <row r="6" spans="2:10" ht="24.95" customHeight="1">
      <c r="B6" s="7" t="s">
        <v>30</v>
      </c>
      <c r="C6" s="8"/>
      <c r="D6" s="8"/>
      <c r="E6" s="8"/>
      <c r="F6" s="8"/>
      <c r="G6" s="8"/>
      <c r="H6" s="8"/>
    </row>
    <row r="7" spans="2:10" ht="24.95" customHeight="1">
      <c r="B7" s="9" t="s">
        <v>31</v>
      </c>
      <c r="C7" s="8"/>
      <c r="D7" s="8"/>
      <c r="E7" s="8"/>
      <c r="F7" s="8"/>
      <c r="G7" s="8"/>
      <c r="H7" s="8"/>
    </row>
    <row r="8" spans="2:10" s="11" customFormat="1" ht="15" customHeight="1">
      <c r="B8" s="10" t="s">
        <v>32</v>
      </c>
      <c r="C8" s="10" t="s">
        <v>33</v>
      </c>
      <c r="D8" s="10" t="s">
        <v>34</v>
      </c>
      <c r="E8" s="10" t="s">
        <v>35</v>
      </c>
      <c r="F8" s="10" t="s">
        <v>36</v>
      </c>
      <c r="G8" s="10" t="s">
        <v>37</v>
      </c>
      <c r="H8" s="8"/>
    </row>
    <row r="9" spans="2:10" s="11" customFormat="1" ht="15" customHeight="1">
      <c r="B9" s="12" t="s">
        <v>3</v>
      </c>
      <c r="C9" s="12" t="s">
        <v>38</v>
      </c>
      <c r="D9" s="12" t="s">
        <v>3</v>
      </c>
      <c r="E9" s="12" t="s">
        <v>39</v>
      </c>
      <c r="F9" s="12"/>
      <c r="G9" s="12" t="s">
        <v>40</v>
      </c>
      <c r="H9" s="8"/>
    </row>
    <row r="10" spans="2:10" s="14" customFormat="1" ht="15" customHeight="1">
      <c r="B10" s="13" t="s">
        <v>41</v>
      </c>
      <c r="C10" s="13" t="s">
        <v>42</v>
      </c>
      <c r="D10" s="13" t="s">
        <v>43</v>
      </c>
      <c r="E10" s="13" t="s">
        <v>44</v>
      </c>
      <c r="F10" s="13" t="s">
        <v>45</v>
      </c>
      <c r="G10" s="13" t="s">
        <v>46</v>
      </c>
      <c r="H10" s="8"/>
    </row>
    <row r="11" spans="2:10" s="11" customFormat="1" ht="15" customHeight="1">
      <c r="B11" s="15" t="s">
        <v>47</v>
      </c>
      <c r="C11" s="16">
        <v>0</v>
      </c>
      <c r="D11" s="17">
        <v>0</v>
      </c>
      <c r="E11" s="18" t="e">
        <f>D11/D16</f>
        <v>#DIV/0!</v>
      </c>
      <c r="F11" s="19">
        <v>0</v>
      </c>
      <c r="G11" s="20" t="e">
        <f>E11*F11</f>
        <v>#DIV/0!</v>
      </c>
      <c r="H11" s="8"/>
      <c r="J11" s="5"/>
    </row>
    <row r="12" spans="2:10" s="11" customFormat="1" ht="15" customHeight="1">
      <c r="B12" s="15" t="s">
        <v>48</v>
      </c>
      <c r="C12" s="16">
        <v>0</v>
      </c>
      <c r="D12" s="17">
        <v>0</v>
      </c>
      <c r="E12" s="18" t="e">
        <f>D12/D16</f>
        <v>#DIV/0!</v>
      </c>
      <c r="F12" s="19">
        <v>5</v>
      </c>
      <c r="G12" s="20" t="e">
        <f>E12*F12</f>
        <v>#DIV/0!</v>
      </c>
      <c r="H12" s="8"/>
      <c r="J12" s="5"/>
    </row>
    <row r="13" spans="2:10" s="11" customFormat="1" ht="15" customHeight="1">
      <c r="B13" s="15" t="s">
        <v>49</v>
      </c>
      <c r="C13" s="16">
        <v>0</v>
      </c>
      <c r="D13" s="17">
        <v>0</v>
      </c>
      <c r="E13" s="18" t="e">
        <f>D13/D16</f>
        <v>#DIV/0!</v>
      </c>
      <c r="F13" s="19">
        <v>15</v>
      </c>
      <c r="G13" s="20" t="e">
        <f>E13*F13</f>
        <v>#DIV/0!</v>
      </c>
      <c r="H13" s="8"/>
      <c r="J13" s="5"/>
    </row>
    <row r="14" spans="2:10" s="11" customFormat="1" ht="15" customHeight="1">
      <c r="B14" s="15" t="s">
        <v>50</v>
      </c>
      <c r="C14" s="16">
        <v>0</v>
      </c>
      <c r="D14" s="17">
        <v>0</v>
      </c>
      <c r="E14" s="18" t="e">
        <f>D14/D16</f>
        <v>#DIV/0!</v>
      </c>
      <c r="F14" s="19">
        <v>30</v>
      </c>
      <c r="G14" s="20" t="e">
        <f>E14*F14</f>
        <v>#DIV/0!</v>
      </c>
      <c r="H14" s="8"/>
      <c r="J14" s="5"/>
    </row>
    <row r="15" spans="2:10" s="11" customFormat="1" ht="15" customHeight="1" thickBot="1">
      <c r="B15" s="15" t="s">
        <v>51</v>
      </c>
      <c r="C15" s="16">
        <v>0</v>
      </c>
      <c r="D15" s="17">
        <v>0</v>
      </c>
      <c r="E15" s="18" t="e">
        <f>D15/D16</f>
        <v>#DIV/0!</v>
      </c>
      <c r="F15" s="19">
        <v>50</v>
      </c>
      <c r="G15" s="21" t="e">
        <f>E15*F15</f>
        <v>#DIV/0!</v>
      </c>
      <c r="H15" s="8"/>
      <c r="J15" s="5"/>
    </row>
    <row r="16" spans="2:10" s="11" customFormat="1" ht="15" customHeight="1" thickBot="1">
      <c r="B16" s="8"/>
      <c r="C16" s="22" t="s">
        <v>52</v>
      </c>
      <c r="D16" s="23">
        <f>SUM(D11:D15)</f>
        <v>0</v>
      </c>
      <c r="E16" s="8"/>
      <c r="F16" s="8"/>
      <c r="G16" s="24" t="s">
        <v>53</v>
      </c>
      <c r="H16" s="25">
        <f>IFERROR(SUM(G11:G15),0)</f>
        <v>0</v>
      </c>
      <c r="J16" s="5"/>
    </row>
    <row r="17" spans="2:11" ht="24.95" customHeight="1">
      <c r="B17" s="9" t="s">
        <v>54</v>
      </c>
      <c r="C17" s="8"/>
      <c r="D17" s="8"/>
      <c r="E17" s="8"/>
      <c r="F17" s="8"/>
      <c r="G17" s="8"/>
      <c r="H17" s="8"/>
    </row>
    <row r="18" spans="2:11" s="11" customFormat="1" ht="15" customHeight="1">
      <c r="B18" s="26" t="s">
        <v>55</v>
      </c>
      <c r="C18" s="27">
        <f>D16</f>
        <v>0</v>
      </c>
      <c r="D18" s="946" t="s">
        <v>56</v>
      </c>
      <c r="E18" s="947"/>
      <c r="F18" s="949" t="s">
        <v>57</v>
      </c>
      <c r="G18" s="952" t="s">
        <v>58</v>
      </c>
      <c r="H18" s="8"/>
      <c r="J18" s="5"/>
    </row>
    <row r="19" spans="2:11" s="11" customFormat="1" ht="15" customHeight="1">
      <c r="B19" s="26" t="s">
        <v>59</v>
      </c>
      <c r="C19" s="17">
        <v>0</v>
      </c>
      <c r="D19" s="948"/>
      <c r="E19" s="947"/>
      <c r="F19" s="950"/>
      <c r="G19" s="953" t="s">
        <v>58</v>
      </c>
      <c r="H19" s="8"/>
      <c r="J19" s="5"/>
      <c r="K19" s="28"/>
    </row>
    <row r="20" spans="2:11" s="11" customFormat="1" ht="15" customHeight="1">
      <c r="B20" s="29" t="s">
        <v>60</v>
      </c>
      <c r="C20" s="30">
        <f>C18+C19*0.6</f>
        <v>0</v>
      </c>
      <c r="D20" s="948"/>
      <c r="E20" s="947"/>
      <c r="F20" s="951"/>
      <c r="G20" s="954"/>
      <c r="H20" s="8"/>
      <c r="J20" s="5"/>
      <c r="K20" s="28"/>
    </row>
    <row r="21" spans="2:11" ht="15" customHeight="1">
      <c r="B21" s="31" t="s">
        <v>61</v>
      </c>
      <c r="C21" s="19">
        <f>IFERROR(C19/C18*100,0)</f>
        <v>0</v>
      </c>
      <c r="D21" s="941" t="s">
        <v>62</v>
      </c>
      <c r="E21" s="942"/>
      <c r="F21" s="19" t="str">
        <f>IF(C21&lt;=50,"1","0")</f>
        <v>1</v>
      </c>
      <c r="G21" s="19">
        <v>0</v>
      </c>
      <c r="H21" s="8"/>
      <c r="I21" s="11"/>
      <c r="K21" s="28"/>
    </row>
    <row r="22" spans="2:11" ht="15" customHeight="1">
      <c r="B22" s="32"/>
      <c r="C22" s="33"/>
      <c r="D22" s="941" t="s">
        <v>63</v>
      </c>
      <c r="E22" s="942"/>
      <c r="F22" s="19" t="str">
        <f>IF(AND(C21&gt;50,C21&lt;=75),"1","0")</f>
        <v>0</v>
      </c>
      <c r="G22" s="19">
        <v>10</v>
      </c>
      <c r="H22" s="8"/>
      <c r="I22" s="11"/>
      <c r="K22" s="28"/>
    </row>
    <row r="23" spans="2:11" ht="15" customHeight="1" thickBot="1">
      <c r="B23" s="646" t="s">
        <v>497</v>
      </c>
      <c r="C23" s="34"/>
      <c r="D23" s="941" t="s">
        <v>64</v>
      </c>
      <c r="E23" s="942"/>
      <c r="F23" s="19" t="str">
        <f>IF(AND(C21&gt;75,C21&lt;=100),"1","0")</f>
        <v>0</v>
      </c>
      <c r="G23" s="19">
        <v>20</v>
      </c>
      <c r="H23" s="8"/>
      <c r="I23" s="11"/>
      <c r="K23" s="28"/>
    </row>
    <row r="24" spans="2:11" ht="15" customHeight="1" thickBot="1">
      <c r="B24" s="646" t="s">
        <v>498</v>
      </c>
      <c r="C24" s="34"/>
      <c r="D24" s="941" t="s">
        <v>65</v>
      </c>
      <c r="E24" s="942"/>
      <c r="F24" s="19" t="str">
        <f>IF(C21&gt;100,"1","0")</f>
        <v>0</v>
      </c>
      <c r="G24" s="35">
        <v>30</v>
      </c>
      <c r="H24" s="25">
        <f>IFERROR(F21*G21+F22*G22+F23*G23+F24*G24,0)</f>
        <v>0</v>
      </c>
      <c r="I24" s="11"/>
      <c r="K24" s="28"/>
    </row>
    <row r="25" spans="2:11" ht="24.95" customHeight="1">
      <c r="B25" s="646" t="s">
        <v>534</v>
      </c>
      <c r="C25" s="8"/>
      <c r="D25" s="8"/>
      <c r="E25" s="8"/>
      <c r="F25" s="8"/>
      <c r="G25" s="8"/>
      <c r="H25" s="8"/>
      <c r="I25" s="11"/>
      <c r="K25" s="28"/>
    </row>
    <row r="26" spans="2:11" ht="24.95" customHeight="1">
      <c r="B26" s="7" t="s">
        <v>66</v>
      </c>
      <c r="C26" s="8"/>
      <c r="D26" s="8"/>
      <c r="E26" s="8"/>
      <c r="F26" s="8"/>
      <c r="G26" s="8"/>
      <c r="H26" s="8"/>
      <c r="K26" s="36"/>
    </row>
    <row r="27" spans="2:11" ht="24.95" customHeight="1" thickBot="1">
      <c r="B27" s="9" t="s">
        <v>67</v>
      </c>
      <c r="C27" s="8"/>
      <c r="D27" s="8"/>
      <c r="E27" s="8"/>
      <c r="F27" s="8"/>
      <c r="G27" s="8"/>
      <c r="H27" s="8"/>
    </row>
    <row r="28" spans="2:11" s="14" customFormat="1" ht="15" customHeight="1" thickBot="1">
      <c r="B28" s="37" t="s">
        <v>68</v>
      </c>
      <c r="C28" s="38">
        <f>H24+H16</f>
        <v>0</v>
      </c>
      <c r="D28" s="39" t="s">
        <v>69</v>
      </c>
      <c r="E28" s="40" t="str">
        <f>ROMAN(H90)</f>
        <v>I</v>
      </c>
      <c r="F28" s="39" t="s">
        <v>70</v>
      </c>
      <c r="G28" s="41">
        <f>E91*D91+E92*D92+E93*D93+E94*D94+E95*D95+E96*D96+E97*D97+E98*D98+E99*D99+E100*D100+E101*D101</f>
        <v>0</v>
      </c>
      <c r="H28" s="8"/>
      <c r="K28" s="42"/>
    </row>
    <row r="29" spans="2:11" ht="15" customHeight="1">
      <c r="B29" s="43"/>
      <c r="C29" s="8"/>
      <c r="D29" s="8"/>
      <c r="E29" s="8"/>
      <c r="F29" s="8"/>
      <c r="G29" s="8"/>
      <c r="H29" s="8"/>
      <c r="K29" s="36"/>
    </row>
    <row r="30" spans="2:11" ht="15" customHeight="1">
      <c r="B30" s="44" t="s">
        <v>71</v>
      </c>
      <c r="C30" s="44" t="s">
        <v>72</v>
      </c>
      <c r="D30" s="44" t="s">
        <v>71</v>
      </c>
      <c r="E30" s="44" t="s">
        <v>72</v>
      </c>
      <c r="F30" s="8"/>
    </row>
    <row r="31" spans="2:11" ht="15" customHeight="1">
      <c r="B31" s="45" t="s">
        <v>73</v>
      </c>
      <c r="C31" s="46" t="s">
        <v>74</v>
      </c>
      <c r="D31" s="45" t="s">
        <v>75</v>
      </c>
      <c r="E31" s="46" t="s">
        <v>76</v>
      </c>
      <c r="F31" s="8"/>
    </row>
    <row r="32" spans="2:11" ht="15" customHeight="1">
      <c r="B32" s="45" t="s">
        <v>77</v>
      </c>
      <c r="C32" s="46" t="s">
        <v>78</v>
      </c>
      <c r="D32" s="45" t="s">
        <v>79</v>
      </c>
      <c r="E32" s="46" t="s">
        <v>80</v>
      </c>
      <c r="F32" s="8"/>
    </row>
    <row r="33" spans="2:12" ht="15" customHeight="1">
      <c r="B33" s="45" t="s">
        <v>81</v>
      </c>
      <c r="C33" s="46" t="s">
        <v>82</v>
      </c>
      <c r="D33" s="45" t="s">
        <v>83</v>
      </c>
      <c r="E33" s="46" t="s">
        <v>84</v>
      </c>
      <c r="F33" s="8"/>
    </row>
    <row r="34" spans="2:12" ht="15" customHeight="1">
      <c r="B34" s="45" t="s">
        <v>85</v>
      </c>
      <c r="C34" s="46" t="s">
        <v>86</v>
      </c>
      <c r="D34" s="45" t="s">
        <v>87</v>
      </c>
      <c r="E34" s="46" t="s">
        <v>88</v>
      </c>
      <c r="F34" s="8"/>
    </row>
    <row r="35" spans="2:12" ht="15" customHeight="1">
      <c r="B35" s="45" t="s">
        <v>89</v>
      </c>
      <c r="C35" s="46" t="s">
        <v>90</v>
      </c>
      <c r="D35" s="45" t="s">
        <v>91</v>
      </c>
      <c r="E35" s="46" t="s">
        <v>92</v>
      </c>
      <c r="F35" s="8"/>
    </row>
    <row r="36" spans="2:12" ht="15" customHeight="1">
      <c r="B36" s="45" t="s">
        <v>93</v>
      </c>
      <c r="C36" s="46" t="s">
        <v>94</v>
      </c>
      <c r="D36" s="47"/>
      <c r="E36" s="47"/>
      <c r="F36" s="48"/>
      <c r="G36" s="8"/>
    </row>
    <row r="37" spans="2:12" ht="24.95" customHeight="1">
      <c r="B37" s="49"/>
      <c r="C37" s="8"/>
      <c r="D37" s="8"/>
      <c r="E37" s="8"/>
      <c r="F37" s="8"/>
      <c r="G37" s="8"/>
      <c r="H37" s="8"/>
      <c r="K37" s="36"/>
    </row>
    <row r="38" spans="2:12" ht="24.75" customHeight="1">
      <c r="B38" s="7" t="s">
        <v>95</v>
      </c>
      <c r="C38" s="8"/>
      <c r="D38" s="8"/>
      <c r="E38" s="8"/>
      <c r="F38" s="8"/>
      <c r="G38" s="8"/>
      <c r="H38" s="8"/>
      <c r="K38" s="36"/>
    </row>
    <row r="39" spans="2:12" ht="24.75" customHeight="1">
      <c r="B39" s="50" t="s">
        <v>456</v>
      </c>
      <c r="C39" s="955" t="s">
        <v>97</v>
      </c>
      <c r="D39" s="956"/>
      <c r="E39" s="956"/>
      <c r="F39" s="8"/>
      <c r="G39" s="8"/>
      <c r="H39" s="8"/>
      <c r="K39" s="36"/>
    </row>
    <row r="40" spans="2:12" ht="24.75" customHeight="1">
      <c r="B40" s="50"/>
      <c r="C40" s="499" t="s">
        <v>359</v>
      </c>
      <c r="D40" s="497"/>
      <c r="E40" s="497"/>
      <c r="F40" s="8"/>
      <c r="G40" s="8"/>
      <c r="H40" s="8"/>
      <c r="K40" s="36"/>
    </row>
    <row r="41" spans="2:12" ht="24.75" customHeight="1">
      <c r="D41" s="51"/>
      <c r="E41" s="51"/>
      <c r="F41" s="52"/>
      <c r="G41" s="51"/>
      <c r="H41" s="51"/>
      <c r="I41" s="51"/>
      <c r="J41" s="51"/>
      <c r="K41" s="51"/>
      <c r="L41" s="51"/>
    </row>
    <row r="42" spans="2:12" ht="24.75" customHeight="1">
      <c r="B42" s="778" t="s">
        <v>98</v>
      </c>
      <c r="C42" s="957"/>
      <c r="D42" s="53"/>
      <c r="E42" s="958" t="s">
        <v>454</v>
      </c>
      <c r="F42" s="959"/>
      <c r="G42" s="963" t="s">
        <v>100</v>
      </c>
      <c r="H42" s="964"/>
      <c r="I42" s="965"/>
      <c r="J42" s="54"/>
      <c r="K42" s="54"/>
      <c r="L42" s="54"/>
    </row>
    <row r="43" spans="2:12" ht="24.75" customHeight="1">
      <c r="B43" s="55"/>
      <c r="C43" s="56"/>
      <c r="D43" s="53"/>
      <c r="E43" s="57" t="s">
        <v>101</v>
      </c>
      <c r="F43" s="58" t="s">
        <v>102</v>
      </c>
      <c r="G43" s="966" t="s">
        <v>103</v>
      </c>
      <c r="H43" s="59" t="s">
        <v>104</v>
      </c>
      <c r="I43" s="60">
        <v>1</v>
      </c>
      <c r="J43" s="54"/>
      <c r="K43" s="54"/>
      <c r="L43" s="54"/>
    </row>
    <row r="44" spans="2:12" ht="24.75" customHeight="1">
      <c r="B44" s="61" t="s">
        <v>105</v>
      </c>
      <c r="C44" s="62">
        <v>0</v>
      </c>
      <c r="D44" s="53"/>
      <c r="E44" s="529" t="s">
        <v>503</v>
      </c>
      <c r="F44" s="390">
        <f>IF(F43=H43,AVERAGE(C44:C45)*I43,IF(F43=H44,AVERAGE(C44:C45)*I44,IF(F43=H45,AVERAGE(C44:C45)*I45,"errore o dati mancanti")))</f>
        <v>0</v>
      </c>
      <c r="G44" s="967"/>
      <c r="H44" s="59" t="s">
        <v>102</v>
      </c>
      <c r="I44" s="60">
        <v>1.3</v>
      </c>
      <c r="J44" s="63"/>
      <c r="K44" s="63"/>
      <c r="L44" s="54"/>
    </row>
    <row r="45" spans="2:12" ht="24.75" customHeight="1">
      <c r="B45" s="61" t="s">
        <v>106</v>
      </c>
      <c r="C45" s="62">
        <v>0</v>
      </c>
      <c r="D45" s="64"/>
      <c r="E45" s="530" t="s">
        <v>504</v>
      </c>
      <c r="F45" s="65"/>
      <c r="G45" s="968"/>
      <c r="H45" s="66" t="s">
        <v>107</v>
      </c>
      <c r="I45" s="60">
        <v>1.9</v>
      </c>
      <c r="J45" s="63"/>
      <c r="K45" s="63"/>
      <c r="L45" s="54"/>
    </row>
    <row r="46" spans="2:12" ht="24.75" customHeight="1">
      <c r="B46" s="55"/>
      <c r="C46" s="56"/>
      <c r="D46" s="53"/>
      <c r="E46" s="67"/>
      <c r="F46" s="67"/>
      <c r="G46" s="63"/>
      <c r="H46" s="68"/>
      <c r="I46" s="63"/>
      <c r="J46" s="63"/>
      <c r="K46" s="63"/>
      <c r="L46" s="54"/>
    </row>
    <row r="47" spans="2:12" ht="24.75" customHeight="1">
      <c r="B47" s="69" t="s">
        <v>108</v>
      </c>
      <c r="C47" s="70">
        <f>F51</f>
        <v>0</v>
      </c>
      <c r="D47" s="53"/>
      <c r="E47" s="969" t="s">
        <v>535</v>
      </c>
      <c r="F47" s="970"/>
      <c r="G47" s="966" t="s">
        <v>109</v>
      </c>
      <c r="H47" s="963" t="s">
        <v>566</v>
      </c>
      <c r="I47" s="964"/>
      <c r="J47" s="964"/>
      <c r="K47" s="964"/>
      <c r="L47" s="965"/>
    </row>
    <row r="48" spans="2:12" ht="24.75" customHeight="1">
      <c r="B48" s="612" t="s">
        <v>385</v>
      </c>
      <c r="C48" s="53"/>
      <c r="D48" s="53"/>
      <c r="E48" s="971"/>
      <c r="F48" s="972"/>
      <c r="G48" s="968"/>
      <c r="H48" s="71" t="s">
        <v>110</v>
      </c>
      <c r="I48" s="71" t="s">
        <v>111</v>
      </c>
      <c r="J48" s="71" t="s">
        <v>112</v>
      </c>
      <c r="K48" s="71" t="s">
        <v>113</v>
      </c>
      <c r="L48" s="71" t="s">
        <v>114</v>
      </c>
    </row>
    <row r="49" spans="2:12" ht="24.75" customHeight="1">
      <c r="B49" s="613" t="s">
        <v>386</v>
      </c>
      <c r="D49" s="53"/>
      <c r="E49" s="72" t="s">
        <v>115</v>
      </c>
      <c r="F49" s="73" t="s">
        <v>110</v>
      </c>
      <c r="G49" s="74" t="s">
        <v>110</v>
      </c>
      <c r="H49" s="60">
        <v>1</v>
      </c>
      <c r="I49" s="60">
        <v>0.95</v>
      </c>
      <c r="J49" s="60">
        <v>1.49</v>
      </c>
      <c r="K49" s="60">
        <v>0.95</v>
      </c>
      <c r="L49" s="60">
        <v>1.03</v>
      </c>
    </row>
    <row r="50" spans="2:12" ht="24.75" customHeight="1">
      <c r="B50" s="75" t="s">
        <v>116</v>
      </c>
      <c r="C50" s="76">
        <f>C47*0.475</f>
        <v>0</v>
      </c>
      <c r="D50" s="77" t="s">
        <v>117</v>
      </c>
      <c r="E50" s="78" t="s">
        <v>118</v>
      </c>
      <c r="F50" s="79" t="s">
        <v>110</v>
      </c>
      <c r="G50" s="74" t="s">
        <v>111</v>
      </c>
      <c r="H50" s="60">
        <v>1.05</v>
      </c>
      <c r="I50" s="60">
        <v>1</v>
      </c>
      <c r="J50" s="60">
        <v>1.57</v>
      </c>
      <c r="K50" s="60">
        <v>1.1399999999999999</v>
      </c>
      <c r="L50" s="60">
        <v>1.05</v>
      </c>
    </row>
    <row r="51" spans="2:12" ht="24.75" customHeight="1">
      <c r="D51" s="77"/>
      <c r="E51" s="80"/>
      <c r="F51" s="390">
        <f>IF(AND(F49=G49,F50=H48),F44*H49,IF(AND(F49=G49,F50=I48),F44*I49,IF(AND(F49=G49,F50=J48),F44*J49,IF(AND(F49=G49,F50=K48),F44*K49,IF(AND(F49=G49,F50=L48),F44*L49,IF(AND(F49=G50,F50=H48),F44*H50,IF(AND(F49=G50,F50=I48),F44*I50,IF(AND(F49=G50,F50=J48),F44*J50,IF(AND(F49=G50,F50=K48),F44*K50,IF(AND(F49=G50,F50=L48),F44*L50,IF(AND(F49=G51,F50=H48),F44*H51,IF(AND(F49=G51,F50=I48),F44*I51,IF(AND(F49=G51,F50=J48),F44*J51,IF(AND(F49=G51,F50=K48),F44*K51,IF(AND(F49=G51,F50=L48),F44*L51,IF(AND(F49=G52,F50=H48),F44*H52,IF(AND(F49=G52,F50=I48),F44*I52,IF(AND(F49=G52,F50=J48),F44*J52,IF(AND(F49=G52,F50=K48),F44*K52,IF(AND(F49=G52,F50=L48),F44*L52,IF(AND(F49=G53,F50=H48),F44*H53,IF(AND(F49=G53,F50=I48),F44*I53,IF(AND(F49=G53,F50=J48),F44*J53,IF(AND(F49=G53,F50=K48),F44*K53,IF(AND(F49=G53,F50=L48),F44*L53,"errore o dati mancanti")))))))))))))))))))))))))</f>
        <v>0</v>
      </c>
      <c r="G51" s="74" t="s">
        <v>112</v>
      </c>
      <c r="H51" s="60">
        <v>0.67</v>
      </c>
      <c r="I51" s="60">
        <v>0.64</v>
      </c>
      <c r="J51" s="60">
        <v>1</v>
      </c>
      <c r="K51" s="60">
        <v>0.63</v>
      </c>
      <c r="L51" s="60">
        <v>0.69</v>
      </c>
    </row>
    <row r="52" spans="2:12" ht="24.75" customHeight="1">
      <c r="B52" s="53"/>
      <c r="C52" s="53"/>
      <c r="D52" s="53"/>
      <c r="E52" s="81"/>
      <c r="F52" s="67"/>
      <c r="G52" s="74" t="s">
        <v>113</v>
      </c>
      <c r="H52" s="60">
        <v>1.0900000000000001</v>
      </c>
      <c r="I52" s="60">
        <v>0.88</v>
      </c>
      <c r="J52" s="60">
        <v>1.61</v>
      </c>
      <c r="K52" s="60">
        <v>1</v>
      </c>
      <c r="L52" s="60">
        <v>1.19</v>
      </c>
    </row>
    <row r="53" spans="2:12" ht="24.75" customHeight="1">
      <c r="B53" s="53"/>
      <c r="C53" s="53"/>
      <c r="D53" s="53"/>
      <c r="E53" s="82"/>
      <c r="F53" s="65"/>
      <c r="G53" s="83" t="s">
        <v>114</v>
      </c>
      <c r="H53" s="60">
        <v>0.97</v>
      </c>
      <c r="I53" s="60">
        <v>0.95</v>
      </c>
      <c r="J53" s="60">
        <v>1.45</v>
      </c>
      <c r="K53" s="60">
        <v>0.84</v>
      </c>
      <c r="L53" s="60">
        <v>1</v>
      </c>
    </row>
    <row r="54" spans="2:12" ht="24.75" customHeight="1">
      <c r="F54" s="8"/>
      <c r="G54" s="8"/>
      <c r="H54" s="8"/>
    </row>
    <row r="55" spans="2:12" ht="24.75" customHeight="1">
      <c r="B55" s="7" t="s">
        <v>119</v>
      </c>
      <c r="C55" s="8"/>
      <c r="D55" s="8"/>
      <c r="E55" s="8"/>
      <c r="F55" s="8"/>
      <c r="G55" s="8"/>
      <c r="H55" s="8"/>
    </row>
    <row r="56" spans="2:12" ht="24.75" customHeight="1">
      <c r="B56" s="84" t="s">
        <v>120</v>
      </c>
      <c r="C56" s="85">
        <f>C50*(100+G28)/100</f>
        <v>0</v>
      </c>
      <c r="D56" s="86" t="s">
        <v>117</v>
      </c>
      <c r="G56" s="8"/>
      <c r="H56" s="8"/>
    </row>
    <row r="57" spans="2:12" ht="24.75" customHeight="1">
      <c r="B57" s="87" t="s">
        <v>121</v>
      </c>
      <c r="C57" s="8"/>
      <c r="D57" s="8"/>
      <c r="E57" s="88"/>
      <c r="F57" s="8"/>
      <c r="G57" s="89"/>
      <c r="H57" s="8"/>
    </row>
    <row r="58" spans="2:12" ht="24.75" customHeight="1">
      <c r="B58" s="90" t="s">
        <v>122</v>
      </c>
      <c r="C58" s="8"/>
      <c r="D58" s="8"/>
      <c r="E58" s="8"/>
      <c r="F58" s="8"/>
      <c r="H58" s="8"/>
    </row>
    <row r="59" spans="2:12" ht="24.75" customHeight="1">
      <c r="B59" s="90" t="s">
        <v>123</v>
      </c>
      <c r="C59" s="8"/>
      <c r="D59" s="8"/>
      <c r="E59" s="8"/>
      <c r="F59" s="8"/>
      <c r="G59" s="8"/>
      <c r="H59" s="8"/>
    </row>
    <row r="60" spans="2:12" ht="24.75" customHeight="1" thickBot="1">
      <c r="B60" s="8"/>
      <c r="C60" s="8"/>
      <c r="D60" s="8"/>
      <c r="E60" s="8"/>
      <c r="F60" s="8"/>
      <c r="G60" s="8"/>
      <c r="H60" s="8"/>
    </row>
    <row r="61" spans="2:12" ht="24.75" customHeight="1">
      <c r="B61" s="91" t="s">
        <v>124</v>
      </c>
      <c r="C61" s="92"/>
      <c r="D61" s="92"/>
      <c r="E61" s="92"/>
      <c r="F61" s="93"/>
      <c r="G61" s="93"/>
      <c r="H61" s="94"/>
    </row>
    <row r="62" spans="2:12" ht="24.75" customHeight="1">
      <c r="B62" s="95" t="s">
        <v>125</v>
      </c>
      <c r="C62" s="8"/>
      <c r="D62" s="8"/>
      <c r="E62" s="8"/>
      <c r="F62" s="96"/>
      <c r="G62" s="96"/>
      <c r="H62" s="97"/>
    </row>
    <row r="63" spans="2:12" s="99" customFormat="1" ht="24.75" customHeight="1">
      <c r="B63" s="98" t="s">
        <v>126</v>
      </c>
      <c r="F63" s="100" t="str">
        <f>IF(H73&gt;25,"&gt; 25 €/mq, pertanto:", "&lt; 25 €/mq, pertanto:")</f>
        <v>&lt; 25 €/mq, pertanto:</v>
      </c>
      <c r="G63" s="84" t="s">
        <v>127</v>
      </c>
      <c r="H63" s="101" t="str">
        <f>IF(H73&lt;25,"25",H73)</f>
        <v>25</v>
      </c>
      <c r="J63" s="87"/>
    </row>
    <row r="64" spans="2:12" ht="24.75" customHeight="1">
      <c r="B64" s="102" t="s">
        <v>121</v>
      </c>
      <c r="H64" s="103"/>
      <c r="K64" s="104"/>
    </row>
    <row r="65" spans="2:11" ht="24.75" customHeight="1">
      <c r="B65" s="105" t="s">
        <v>128</v>
      </c>
      <c r="H65" s="106"/>
    </row>
    <row r="66" spans="2:11" ht="24.75" customHeight="1">
      <c r="B66" s="105" t="s">
        <v>129</v>
      </c>
      <c r="H66" s="107"/>
    </row>
    <row r="67" spans="2:11" ht="24.75" customHeight="1">
      <c r="B67" s="973" t="s">
        <v>130</v>
      </c>
      <c r="C67" s="974"/>
      <c r="D67" s="974"/>
      <c r="E67" s="974"/>
      <c r="F67" s="974"/>
      <c r="G67" s="974"/>
      <c r="H67" s="108"/>
    </row>
    <row r="68" spans="2:11" s="87" customFormat="1" ht="24.75" customHeight="1">
      <c r="B68" s="109"/>
      <c r="C68" s="110" t="s">
        <v>131</v>
      </c>
      <c r="D68" s="111" t="s">
        <v>132</v>
      </c>
      <c r="E68" s="84" t="s">
        <v>133</v>
      </c>
      <c r="F68" s="112">
        <f>IF(D68="SI",20,IF(D68="NO",H88))</f>
        <v>5</v>
      </c>
      <c r="G68" s="113">
        <v>0</v>
      </c>
      <c r="H68" s="114" t="s">
        <v>132</v>
      </c>
    </row>
    <row r="69" spans="2:11" ht="24.75" customHeight="1">
      <c r="B69" s="105" t="s">
        <v>134</v>
      </c>
      <c r="C69" s="115"/>
      <c r="D69" s="115"/>
      <c r="E69" s="115"/>
      <c r="F69" s="116"/>
      <c r="G69" s="113">
        <v>35</v>
      </c>
      <c r="H69" s="114" t="s">
        <v>135</v>
      </c>
      <c r="J69" s="526"/>
    </row>
    <row r="70" spans="2:11" ht="50.1" customHeight="1">
      <c r="B70" s="960" t="s">
        <v>561</v>
      </c>
      <c r="C70" s="961"/>
      <c r="D70" s="961"/>
      <c r="E70" s="961"/>
      <c r="F70" s="961"/>
      <c r="G70" s="962"/>
      <c r="H70" s="117" t="s">
        <v>132</v>
      </c>
    </row>
    <row r="71" spans="2:11" ht="24.75" customHeight="1" thickBot="1">
      <c r="B71" s="118"/>
      <c r="C71" s="119"/>
      <c r="D71" s="119"/>
      <c r="E71" s="120"/>
      <c r="F71" s="120"/>
      <c r="G71" s="120"/>
      <c r="H71" s="121"/>
    </row>
    <row r="72" spans="2:11" s="8" customFormat="1" ht="30" customHeight="1" thickBot="1">
      <c r="B72" s="122"/>
      <c r="C72" s="123" t="s">
        <v>136</v>
      </c>
      <c r="D72" s="124">
        <f>IF(H70="SI",D74,IF(H70="NO",D73))</f>
        <v>0</v>
      </c>
      <c r="E72" s="125"/>
      <c r="F72" s="126"/>
      <c r="G72" s="127"/>
      <c r="H72" s="128"/>
      <c r="K72" s="129"/>
    </row>
    <row r="73" spans="2:11" s="130" customFormat="1" ht="24.75" hidden="1" customHeight="1">
      <c r="C73" s="131" t="s">
        <v>137</v>
      </c>
      <c r="D73" s="132">
        <f>(H63*C20*(1-0/100))</f>
        <v>0</v>
      </c>
      <c r="E73" s="133"/>
      <c r="G73" s="134"/>
      <c r="H73" s="135">
        <f>C56*F68/100</f>
        <v>0</v>
      </c>
      <c r="K73" s="136"/>
    </row>
    <row r="74" spans="2:11" s="130" customFormat="1" ht="24.75" hidden="1" customHeight="1">
      <c r="C74" s="131" t="s">
        <v>137</v>
      </c>
      <c r="D74" s="132">
        <f>(H63*C20*(1-0/100))*(1-G69/100)</f>
        <v>0</v>
      </c>
      <c r="E74" s="133"/>
      <c r="G74" s="134"/>
      <c r="H74" s="135"/>
      <c r="K74" s="136"/>
    </row>
    <row r="75" spans="2:11" s="130" customFormat="1" ht="24.75" customHeight="1">
      <c r="C75" s="131"/>
      <c r="D75" s="132"/>
      <c r="E75" s="133"/>
      <c r="F75" s="133"/>
      <c r="G75" s="133"/>
      <c r="H75" s="611" t="s">
        <v>388</v>
      </c>
      <c r="K75" s="136"/>
    </row>
    <row r="76" spans="2:11" s="488" customFormat="1">
      <c r="B76" s="489" t="s">
        <v>138</v>
      </c>
      <c r="H76" s="611" t="s">
        <v>389</v>
      </c>
    </row>
    <row r="77" spans="2:11" s="488" customFormat="1" ht="22.5" customHeight="1">
      <c r="B77" s="490" t="s">
        <v>139</v>
      </c>
      <c r="C77" s="490" t="s">
        <v>140</v>
      </c>
      <c r="D77" s="490" t="s">
        <v>57</v>
      </c>
    </row>
    <row r="78" spans="2:11" s="488" customFormat="1">
      <c r="B78" s="490" t="s">
        <v>141</v>
      </c>
      <c r="C78" s="490">
        <v>5</v>
      </c>
      <c r="D78" s="490" t="str">
        <f>IF(C56&lt;=500,"1","0")</f>
        <v>1</v>
      </c>
    </row>
    <row r="79" spans="2:11" s="488" customFormat="1">
      <c r="B79" s="490" t="s">
        <v>142</v>
      </c>
      <c r="C79" s="490">
        <v>6</v>
      </c>
      <c r="D79" s="490" t="str">
        <f>IF(AND(C56&gt;500,C56&lt;=1000),"1","0")</f>
        <v>0</v>
      </c>
    </row>
    <row r="80" spans="2:11" s="488" customFormat="1">
      <c r="B80" s="490" t="s">
        <v>143</v>
      </c>
      <c r="C80" s="490">
        <v>7</v>
      </c>
      <c r="D80" s="490" t="str">
        <f>IF(AND(C56&gt;1000,C56&lt;=1500),"1","0")</f>
        <v>0</v>
      </c>
    </row>
    <row r="81" spans="2:8" s="488" customFormat="1">
      <c r="B81" s="490" t="s">
        <v>144</v>
      </c>
      <c r="C81" s="490">
        <v>8</v>
      </c>
      <c r="D81" s="490" t="str">
        <f>IF(AND(C56&gt;1500,C56&lt;=2000),"1","0")</f>
        <v>0</v>
      </c>
    </row>
    <row r="82" spans="2:8" s="488" customFormat="1">
      <c r="B82" s="490" t="s">
        <v>145</v>
      </c>
      <c r="C82" s="490">
        <v>9</v>
      </c>
      <c r="D82" s="490" t="str">
        <f>IF(AND(C56&gt;2000,C56&lt;=2500),"1","0")</f>
        <v>0</v>
      </c>
    </row>
    <row r="83" spans="2:8" s="488" customFormat="1">
      <c r="B83" s="490" t="s">
        <v>146</v>
      </c>
      <c r="C83" s="490">
        <v>10</v>
      </c>
      <c r="D83" s="490" t="str">
        <f>IF(AND(C56&gt;2500,C56&lt;=3000),"1","0")</f>
        <v>0</v>
      </c>
    </row>
    <row r="84" spans="2:8" s="488" customFormat="1">
      <c r="B84" s="490" t="s">
        <v>147</v>
      </c>
      <c r="C84" s="490">
        <v>11</v>
      </c>
      <c r="D84" s="490" t="str">
        <f>IF(AND(C56&gt;3000,C56&lt;=3500),"1","0")</f>
        <v>0</v>
      </c>
    </row>
    <row r="85" spans="2:8" s="488" customFormat="1">
      <c r="B85" s="490" t="s">
        <v>148</v>
      </c>
      <c r="C85" s="490">
        <v>12</v>
      </c>
      <c r="D85" s="490" t="str">
        <f>IF(AND(C56&gt;3500,C56&lt;=4000),"1","0")</f>
        <v>0</v>
      </c>
    </row>
    <row r="86" spans="2:8" s="488" customFormat="1">
      <c r="B86" s="490" t="s">
        <v>149</v>
      </c>
      <c r="C86" s="490">
        <v>13</v>
      </c>
      <c r="D86" s="490" t="str">
        <f>IF(AND(C56&gt;4000,C56&lt;=4500),"1","0")</f>
        <v>0</v>
      </c>
    </row>
    <row r="87" spans="2:8" s="488" customFormat="1">
      <c r="B87" s="490" t="s">
        <v>150</v>
      </c>
      <c r="C87" s="490">
        <v>14</v>
      </c>
      <c r="D87" s="490" t="str">
        <f>IF(C56&gt;4500,"1","0")</f>
        <v>0</v>
      </c>
    </row>
    <row r="88" spans="2:8" s="488" customFormat="1">
      <c r="B88" s="491"/>
      <c r="C88" s="491"/>
      <c r="D88" s="491"/>
      <c r="G88" s="492" t="s">
        <v>133</v>
      </c>
      <c r="H88" s="492">
        <f>C78*D78+C79*D79+C80*D80+C81*D81+C82*D82+C83*D83+C84*D84+C85*D85+C86*D86+C87*D87</f>
        <v>5</v>
      </c>
    </row>
    <row r="89" spans="2:8" s="488" customFormat="1" ht="10.5" customHeight="1"/>
    <row r="90" spans="2:8" s="488" customFormat="1">
      <c r="B90" s="490" t="s">
        <v>71</v>
      </c>
      <c r="C90" s="490" t="s">
        <v>151</v>
      </c>
      <c r="D90" s="490" t="s">
        <v>152</v>
      </c>
      <c r="E90" s="490" t="s">
        <v>57</v>
      </c>
      <c r="G90" s="493" t="s">
        <v>69</v>
      </c>
      <c r="H90" s="492">
        <f>E91*C91+E92*C92+E93*C93+E94*C94+E95*C95+E96*C96+E97*C97+E98*C98+E99*C99+E100*C100+E101*C101</f>
        <v>1</v>
      </c>
    </row>
    <row r="91" spans="2:8" s="488" customFormat="1">
      <c r="B91" s="494" t="s">
        <v>73</v>
      </c>
      <c r="C91" s="495">
        <v>1</v>
      </c>
      <c r="D91" s="495">
        <v>0</v>
      </c>
      <c r="E91" s="495" t="str">
        <f>IF(C28&lt;=5,"1","0")</f>
        <v>1</v>
      </c>
      <c r="G91" s="493" t="s">
        <v>70</v>
      </c>
      <c r="H91" s="496">
        <f>E91*D91+E92*D92+E93*D93+E94*D94+E95*D95+E96*D96+E97*D97+E98*D98+E99*D99+E100*D100+E101*D101</f>
        <v>0</v>
      </c>
    </row>
    <row r="92" spans="2:8" s="488" customFormat="1">
      <c r="B92" s="494" t="s">
        <v>77</v>
      </c>
      <c r="C92" s="495">
        <v>2</v>
      </c>
      <c r="D92" s="495">
        <v>5</v>
      </c>
      <c r="E92" s="495" t="str">
        <f>IF(AND(C28&gt;5,C28&lt;=10),"1","0")</f>
        <v>0</v>
      </c>
    </row>
    <row r="93" spans="2:8" s="488" customFormat="1">
      <c r="B93" s="494" t="s">
        <v>81</v>
      </c>
      <c r="C93" s="495">
        <v>3</v>
      </c>
      <c r="D93" s="495">
        <v>10</v>
      </c>
      <c r="E93" s="495" t="str">
        <f>IF(AND(C28&gt;10,C28&lt;=15),"1","0")</f>
        <v>0</v>
      </c>
    </row>
    <row r="94" spans="2:8" s="488" customFormat="1">
      <c r="B94" s="494" t="s">
        <v>85</v>
      </c>
      <c r="C94" s="495">
        <v>4</v>
      </c>
      <c r="D94" s="495">
        <v>15</v>
      </c>
      <c r="E94" s="495" t="str">
        <f>IF(AND(C28&gt;15,C28&lt;=20),"1","0")</f>
        <v>0</v>
      </c>
    </row>
    <row r="95" spans="2:8" s="488" customFormat="1">
      <c r="B95" s="494" t="s">
        <v>89</v>
      </c>
      <c r="C95" s="495">
        <v>5</v>
      </c>
      <c r="D95" s="495">
        <v>20</v>
      </c>
      <c r="E95" s="495" t="str">
        <f>IF(AND(C28&gt;20,C28&lt;=25),"1","0")</f>
        <v>0</v>
      </c>
    </row>
    <row r="96" spans="2:8" s="488" customFormat="1">
      <c r="B96" s="494" t="s">
        <v>93</v>
      </c>
      <c r="C96" s="495">
        <v>6</v>
      </c>
      <c r="D96" s="495">
        <v>25</v>
      </c>
      <c r="E96" s="495" t="str">
        <f>IF(AND(C28&gt;25,C28&lt;=30),"1","0")</f>
        <v>0</v>
      </c>
    </row>
    <row r="97" spans="2:9" s="488" customFormat="1">
      <c r="B97" s="494" t="s">
        <v>75</v>
      </c>
      <c r="C97" s="495">
        <v>7</v>
      </c>
      <c r="D97" s="495">
        <v>30</v>
      </c>
      <c r="E97" s="495" t="str">
        <f>IF(AND(C28&gt;30,C28&lt;=35),"1","0")</f>
        <v>0</v>
      </c>
    </row>
    <row r="98" spans="2:9" s="488" customFormat="1">
      <c r="B98" s="494" t="s">
        <v>79</v>
      </c>
      <c r="C98" s="495">
        <v>8</v>
      </c>
      <c r="D98" s="495">
        <v>35</v>
      </c>
      <c r="E98" s="495" t="str">
        <f>IF(AND(C28&gt;35,C28&lt;=40),"1","0")</f>
        <v>0</v>
      </c>
    </row>
    <row r="99" spans="2:9" s="488" customFormat="1">
      <c r="B99" s="494" t="s">
        <v>83</v>
      </c>
      <c r="C99" s="495">
        <v>9</v>
      </c>
      <c r="D99" s="495">
        <v>40</v>
      </c>
      <c r="E99" s="495" t="str">
        <f>IF(AND(C28&gt;40,C28&lt;=45),"1","0")</f>
        <v>0</v>
      </c>
    </row>
    <row r="100" spans="2:9" s="488" customFormat="1">
      <c r="B100" s="494" t="s">
        <v>87</v>
      </c>
      <c r="C100" s="495">
        <v>10</v>
      </c>
      <c r="D100" s="495">
        <v>45</v>
      </c>
      <c r="E100" s="495" t="str">
        <f>IF(AND(C28&gt;45,C28&lt;=50),"1","0")</f>
        <v>0</v>
      </c>
    </row>
    <row r="101" spans="2:9" s="488" customFormat="1">
      <c r="B101" s="494" t="s">
        <v>91</v>
      </c>
      <c r="C101" s="495">
        <v>11</v>
      </c>
      <c r="D101" s="495">
        <v>50</v>
      </c>
      <c r="E101" s="495" t="str">
        <f>IF(C28&gt;50,"1","0")</f>
        <v>0</v>
      </c>
    </row>
    <row r="102" spans="2:9">
      <c r="E102" s="137"/>
      <c r="F102" s="137"/>
      <c r="G102" s="137"/>
      <c r="H102" s="137"/>
      <c r="I102" s="137"/>
    </row>
  </sheetData>
  <sheetProtection algorithmName="SHA-512" hashValue="YdqPV/I3OHdp76hP+i/V6/dJgWJI1VTf5Kpy4xDqD0fgpQF7G3DjkVKEC8vA9tFOVRrf09FcXvZOp0YPz1YOOg==" saltValue="IF9VGAi437gay0M3OG9DWg==" spinCount="100000" sheet="1" objects="1" scenarios="1" selectLockedCells="1"/>
  <mergeCells count="20">
    <mergeCell ref="C39:E39"/>
    <mergeCell ref="B42:C42"/>
    <mergeCell ref="E42:F42"/>
    <mergeCell ref="B70:G70"/>
    <mergeCell ref="G42:I42"/>
    <mergeCell ref="G43:G45"/>
    <mergeCell ref="E47:F48"/>
    <mergeCell ref="G47:G48"/>
    <mergeCell ref="H47:L47"/>
    <mergeCell ref="B67:G67"/>
    <mergeCell ref="C2:H2"/>
    <mergeCell ref="C3:H3"/>
    <mergeCell ref="D22:E22"/>
    <mergeCell ref="D23:E23"/>
    <mergeCell ref="D24:E24"/>
    <mergeCell ref="D21:E21"/>
    <mergeCell ref="B5:H5"/>
    <mergeCell ref="D18:E20"/>
    <mergeCell ref="F18:F20"/>
    <mergeCell ref="G18:G20"/>
  </mergeCells>
  <conditionalFormatting sqref="F49:F50">
    <cfRule type="expression" dxfId="37" priority="4">
      <formula>#REF!&lt;&gt;"Residenziale"</formula>
    </cfRule>
  </conditionalFormatting>
  <conditionalFormatting sqref="C47">
    <cfRule type="expression" dxfId="36" priority="1">
      <formula>$D$11="errore o dati mancanti"</formula>
    </cfRule>
  </conditionalFormatting>
  <dataValidations count="4">
    <dataValidation type="list" allowBlank="1" showInputMessage="1" showErrorMessage="1" sqref="D68 H70">
      <formula1>$H$68:$H$69</formula1>
    </dataValidation>
    <dataValidation type="list" allowBlank="1" showInputMessage="1" showErrorMessage="1" sqref="F50">
      <formula1>$G$49:$G$53</formula1>
    </dataValidation>
    <dataValidation type="list" allowBlank="1" showInputMessage="1" showErrorMessage="1" sqref="F43">
      <formula1>$H$43:$H$45</formula1>
    </dataValidation>
    <dataValidation type="list" allowBlank="1" showInputMessage="1" showErrorMessage="1" sqref="F49">
      <formula1>$H$48:$L$48</formula1>
    </dataValidation>
  </dataValidations>
  <hyperlinks>
    <hyperlink ref="C39" r:id="rId1"/>
  </hyperlinks>
  <pageMargins left="0.7" right="0.7" top="0.75" bottom="0.75" header="0.3" footer="0.3"/>
  <pageSetup paperSize="8" scale="71" orientation="portrait" horizontalDpi="1200" verticalDpi="120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pageSetUpPr fitToPage="1"/>
  </sheetPr>
  <dimension ref="B1:AA58"/>
  <sheetViews>
    <sheetView showGridLines="0" zoomScaleNormal="100" workbookViewId="0">
      <selection activeCell="Q25" sqref="Q25"/>
    </sheetView>
  </sheetViews>
  <sheetFormatPr defaultColWidth="9.140625" defaultRowHeight="12.75"/>
  <cols>
    <col min="1" max="1" width="5.7109375" style="138" customWidth="1"/>
    <col min="2" max="2" width="24.85546875" style="138" customWidth="1"/>
    <col min="3" max="3" width="13.85546875" style="138" customWidth="1"/>
    <col min="4" max="4" width="7.28515625" style="138" customWidth="1"/>
    <col min="5" max="5" width="12.5703125" style="138" customWidth="1"/>
    <col min="6" max="7" width="7.28515625" style="138" customWidth="1"/>
    <col min="8" max="8" width="12.5703125" style="138" customWidth="1"/>
    <col min="9" max="10" width="7.28515625" style="138" customWidth="1"/>
    <col min="11" max="11" width="12.5703125" style="138" customWidth="1"/>
    <col min="12" max="13" width="7.28515625" style="138" customWidth="1"/>
    <col min="14" max="14" width="9.42578125" style="138" customWidth="1"/>
    <col min="15" max="15" width="8.7109375" style="138" customWidth="1"/>
    <col min="16" max="16" width="25.7109375" style="138" customWidth="1"/>
    <col min="17" max="17" width="14.28515625" style="138" customWidth="1"/>
    <col min="18" max="18" width="3.7109375" style="138" customWidth="1"/>
    <col min="19" max="19" width="25.7109375" style="138" customWidth="1"/>
    <col min="20" max="20" width="15.85546875" style="138" customWidth="1"/>
    <col min="21" max="27" width="12.7109375" style="138" customWidth="1"/>
    <col min="28" max="16384" width="9.140625" style="138"/>
  </cols>
  <sheetData>
    <row r="1" spans="2:15" ht="13.5" thickBot="1"/>
    <row r="2" spans="2:15" s="5" customFormat="1" ht="35.1" customHeight="1">
      <c r="B2" s="477" t="s">
        <v>337</v>
      </c>
      <c r="C2" s="935" t="s">
        <v>383</v>
      </c>
      <c r="D2" s="936"/>
      <c r="E2" s="936"/>
      <c r="F2" s="936"/>
      <c r="G2" s="936"/>
      <c r="H2" s="936"/>
      <c r="I2" s="936"/>
      <c r="J2" s="936"/>
      <c r="K2" s="936"/>
      <c r="L2" s="936"/>
      <c r="M2" s="936"/>
      <c r="N2" s="936"/>
      <c r="O2" s="937"/>
    </row>
    <row r="3" spans="2:15" s="5" customFormat="1" ht="35.1" customHeight="1" thickBot="1">
      <c r="B3" s="476" t="s">
        <v>331</v>
      </c>
      <c r="C3" s="938" t="s">
        <v>332</v>
      </c>
      <c r="D3" s="939"/>
      <c r="E3" s="939"/>
      <c r="F3" s="939"/>
      <c r="G3" s="939"/>
      <c r="H3" s="939"/>
      <c r="I3" s="939"/>
      <c r="J3" s="939"/>
      <c r="K3" s="939"/>
      <c r="L3" s="939"/>
      <c r="M3" s="939"/>
      <c r="N3" s="939"/>
      <c r="O3" s="940"/>
    </row>
    <row r="4" spans="2:15" s="5" customFormat="1" ht="9.9499999999999993" customHeight="1">
      <c r="B4" s="475"/>
      <c r="C4" s="478"/>
      <c r="D4" s="478"/>
      <c r="E4" s="478"/>
      <c r="F4" s="478"/>
      <c r="G4" s="478"/>
      <c r="H4" s="478"/>
      <c r="I4" s="478"/>
      <c r="J4" s="478"/>
      <c r="K4" s="478"/>
      <c r="L4" s="478"/>
      <c r="M4" s="478"/>
      <c r="N4" s="478"/>
      <c r="O4" s="478"/>
    </row>
    <row r="5" spans="2:15" s="5" customFormat="1" ht="24.95" customHeight="1">
      <c r="B5" s="943" t="s">
        <v>29</v>
      </c>
      <c r="C5" s="975"/>
      <c r="D5" s="975"/>
      <c r="E5" s="975"/>
      <c r="F5" s="975"/>
      <c r="G5" s="975"/>
      <c r="H5" s="975"/>
      <c r="I5" s="975"/>
      <c r="J5" s="975"/>
      <c r="K5" s="975"/>
      <c r="L5" s="975"/>
      <c r="M5" s="975"/>
      <c r="N5" s="975"/>
      <c r="O5" s="976"/>
    </row>
    <row r="6" spans="2:15" ht="24.95" customHeight="1">
      <c r="B6" s="139" t="s">
        <v>154</v>
      </c>
      <c r="C6" s="140"/>
      <c r="D6" s="140"/>
      <c r="E6" s="140"/>
      <c r="F6" s="140"/>
      <c r="G6" s="140"/>
      <c r="H6" s="140"/>
    </row>
    <row r="7" spans="2:15" ht="24.95" customHeight="1">
      <c r="B7" s="141" t="s">
        <v>357</v>
      </c>
      <c r="C7" s="140"/>
      <c r="D7" s="140"/>
      <c r="E7" s="140"/>
      <c r="F7" s="140"/>
      <c r="G7" s="140"/>
      <c r="H7" s="140"/>
    </row>
    <row r="8" spans="2:15" s="142" customFormat="1" ht="24.95" customHeight="1">
      <c r="B8" s="978" t="s">
        <v>155</v>
      </c>
      <c r="C8" s="978"/>
      <c r="D8" s="978" t="s">
        <v>156</v>
      </c>
      <c r="E8" s="978"/>
      <c r="F8" s="978"/>
      <c r="G8" s="978"/>
      <c r="H8" s="978"/>
      <c r="I8" s="978"/>
      <c r="J8" s="978"/>
      <c r="K8" s="978"/>
      <c r="L8" s="978"/>
      <c r="M8" s="978"/>
      <c r="N8" s="978"/>
    </row>
    <row r="9" spans="2:15" s="142" customFormat="1" ht="24.95" customHeight="1">
      <c r="B9" s="751"/>
      <c r="C9" s="751"/>
      <c r="D9" s="143">
        <v>10</v>
      </c>
      <c r="E9" s="143">
        <v>20</v>
      </c>
      <c r="F9" s="143">
        <v>30</v>
      </c>
      <c r="G9" s="143">
        <v>40</v>
      </c>
      <c r="H9" s="143">
        <v>50</v>
      </c>
      <c r="I9" s="143">
        <v>60</v>
      </c>
      <c r="J9" s="143">
        <v>70</v>
      </c>
      <c r="K9" s="143">
        <v>80</v>
      </c>
      <c r="L9" s="143">
        <v>90</v>
      </c>
      <c r="M9" s="143">
        <v>100</v>
      </c>
      <c r="N9" s="144" t="s">
        <v>157</v>
      </c>
    </row>
    <row r="10" spans="2:15" s="148" customFormat="1" ht="15" customHeight="1">
      <c r="B10" s="145" t="s">
        <v>158</v>
      </c>
      <c r="C10" s="146">
        <v>0.05</v>
      </c>
      <c r="D10" s="147"/>
      <c r="E10" s="147"/>
      <c r="F10" s="147"/>
      <c r="G10" s="147"/>
      <c r="H10" s="147"/>
      <c r="I10" s="147"/>
      <c r="J10" s="147"/>
      <c r="K10" s="147"/>
      <c r="L10" s="147"/>
      <c r="M10" s="147"/>
      <c r="N10" s="144">
        <f>0.05*D10*0.1+0.05*E10*0.2+0.05*F10*0.3+0.05*G10*0.4+0.05*H10*0.5+0.05*I10*0.6+0.05*J10*0.7+0.05*K10*0.8+0.05*L10*0.9+0.05*M10</f>
        <v>0</v>
      </c>
    </row>
    <row r="11" spans="2:15" s="142" customFormat="1" ht="15" customHeight="1">
      <c r="B11" s="145" t="s">
        <v>159</v>
      </c>
      <c r="C11" s="979">
        <v>0.2</v>
      </c>
      <c r="D11" s="980"/>
      <c r="E11" s="980"/>
      <c r="F11" s="980"/>
      <c r="G11" s="980"/>
      <c r="H11" s="980"/>
      <c r="I11" s="980"/>
      <c r="J11" s="980"/>
      <c r="K11" s="980"/>
      <c r="L11" s="980"/>
      <c r="M11" s="980"/>
      <c r="N11" s="977">
        <f>0.2*D11*0.1+0.2*E11*0.2+0.2*F11*0.3+0.2*G11*0.4+0.2*H11*0.5+0.2*I11*0.6+0.2*J11*0.7+0.2*K11*0.8+0.2*L11*0.9+0.2*M11</f>
        <v>0</v>
      </c>
    </row>
    <row r="12" spans="2:15" s="142" customFormat="1" ht="15" customHeight="1">
      <c r="B12" s="145" t="s">
        <v>160</v>
      </c>
      <c r="C12" s="979"/>
      <c r="D12" s="981"/>
      <c r="E12" s="981"/>
      <c r="F12" s="981"/>
      <c r="G12" s="981"/>
      <c r="H12" s="981"/>
      <c r="I12" s="981"/>
      <c r="J12" s="981"/>
      <c r="K12" s="981"/>
      <c r="L12" s="981"/>
      <c r="M12" s="981"/>
      <c r="N12" s="977"/>
    </row>
    <row r="13" spans="2:15" s="142" customFormat="1" ht="15" customHeight="1">
      <c r="B13" s="145" t="s">
        <v>161</v>
      </c>
      <c r="C13" s="979"/>
      <c r="D13" s="982"/>
      <c r="E13" s="982"/>
      <c r="F13" s="982"/>
      <c r="G13" s="982"/>
      <c r="H13" s="982"/>
      <c r="I13" s="982"/>
      <c r="J13" s="982"/>
      <c r="K13" s="982"/>
      <c r="L13" s="982"/>
      <c r="M13" s="982"/>
      <c r="N13" s="977"/>
    </row>
    <row r="14" spans="2:15" s="142" customFormat="1" ht="15" customHeight="1">
      <c r="B14" s="145" t="s">
        <v>162</v>
      </c>
      <c r="C14" s="146">
        <v>0.1</v>
      </c>
      <c r="D14" s="147"/>
      <c r="E14" s="147"/>
      <c r="F14" s="147"/>
      <c r="G14" s="147"/>
      <c r="H14" s="147"/>
      <c r="I14" s="147"/>
      <c r="J14" s="147"/>
      <c r="K14" s="147"/>
      <c r="L14" s="147"/>
      <c r="M14" s="147"/>
      <c r="N14" s="144">
        <f>0.1*D14*0.1+0.1*E14*0.2+0.1*F14*0.3+0.1*G14*0.4+0.1*H14*0.5+0.1*I14*0.6+0.1*J14*0.7+0.1*K14*0.8+0.1*L14*0.9+0.1*M14</f>
        <v>0</v>
      </c>
    </row>
    <row r="15" spans="2:15" s="142" customFormat="1" ht="15" customHeight="1">
      <c r="B15" s="145" t="s">
        <v>163</v>
      </c>
      <c r="C15" s="146">
        <v>0.05</v>
      </c>
      <c r="D15" s="147"/>
      <c r="E15" s="147"/>
      <c r="F15" s="147"/>
      <c r="G15" s="147"/>
      <c r="H15" s="147"/>
      <c r="I15" s="147"/>
      <c r="J15" s="147"/>
      <c r="K15" s="147"/>
      <c r="L15" s="147"/>
      <c r="M15" s="147"/>
      <c r="N15" s="144">
        <f>0.05*D15*0.1+0.05*E15*0.2+0.05*F15*0.3+0.05*G15*0.4+0.05*H15*0.5+0.05*I15*0.6+0.05*J15*0.7+0.05*K15*0.8+0.05*L15*0.9+0.05*M15</f>
        <v>0</v>
      </c>
      <c r="O15" s="149"/>
    </row>
    <row r="16" spans="2:15" s="142" customFormat="1" ht="15" customHeight="1">
      <c r="B16" s="145" t="s">
        <v>164</v>
      </c>
      <c r="C16" s="146">
        <v>0.1</v>
      </c>
      <c r="D16" s="147"/>
      <c r="E16" s="147"/>
      <c r="F16" s="147"/>
      <c r="G16" s="147"/>
      <c r="H16" s="147"/>
      <c r="I16" s="147"/>
      <c r="J16" s="147"/>
      <c r="K16" s="147"/>
      <c r="L16" s="147"/>
      <c r="M16" s="147"/>
      <c r="N16" s="144">
        <f>0.1*D16*0.1+0.1*E16*0.2+0.1*F16*0.3+0.1*G16*0.4+0.1*H16*0.5+0.1*I16*0.6+0.1*J16*0.7+0.1*K16*0.8+0.1*L16*0.9+0.1*M16</f>
        <v>0</v>
      </c>
      <c r="O16" s="149">
        <v>1</v>
      </c>
    </row>
    <row r="17" spans="2:27" s="153" customFormat="1" ht="15" customHeight="1">
      <c r="B17" s="150" t="s">
        <v>165</v>
      </c>
      <c r="C17" s="151"/>
      <c r="D17" s="151"/>
      <c r="E17" s="151"/>
      <c r="F17" s="151"/>
      <c r="G17" s="151"/>
      <c r="H17" s="151"/>
      <c r="I17" s="151"/>
      <c r="J17" s="151"/>
      <c r="K17" s="151"/>
      <c r="L17" s="983" t="s">
        <v>166</v>
      </c>
      <c r="M17" s="984"/>
      <c r="N17" s="152">
        <f>SUM(N10:N16)</f>
        <v>0</v>
      </c>
    </row>
    <row r="18" spans="2:27" s="142" customFormat="1" ht="15" customHeight="1">
      <c r="B18" s="150" t="s">
        <v>167</v>
      </c>
      <c r="C18" s="151"/>
      <c r="D18" s="151"/>
      <c r="E18" s="151"/>
      <c r="F18" s="151"/>
      <c r="G18" s="151"/>
      <c r="H18" s="151"/>
      <c r="I18" s="151"/>
      <c r="J18" s="151"/>
      <c r="K18" s="151"/>
      <c r="L18" s="983" t="s">
        <v>168</v>
      </c>
      <c r="M18" s="984"/>
      <c r="N18" s="152">
        <f>N17</f>
        <v>0</v>
      </c>
    </row>
    <row r="19" spans="2:27" s="142" customFormat="1" ht="15" customHeight="1">
      <c r="B19" s="985" t="s">
        <v>169</v>
      </c>
      <c r="C19" s="985"/>
      <c r="D19" s="985"/>
      <c r="E19" s="985"/>
      <c r="F19" s="985"/>
      <c r="G19" s="985"/>
      <c r="H19" s="985"/>
      <c r="I19" s="985"/>
      <c r="J19" s="985"/>
      <c r="K19" s="985"/>
      <c r="L19" s="985"/>
      <c r="M19" s="985"/>
      <c r="N19" s="152">
        <f>N17+N18</f>
        <v>0</v>
      </c>
    </row>
    <row r="20" spans="2:27" s="142" customFormat="1" ht="15" customHeight="1">
      <c r="B20" s="482"/>
      <c r="K20" s="154"/>
      <c r="L20" s="155"/>
      <c r="M20" s="155"/>
      <c r="N20" s="156" t="str">
        <f>IF(N17&lt;=0.5,"max 50%VERIFICATO","max 50 % NON VERIFICATO")</f>
        <v>max 50%VERIFICATO</v>
      </c>
    </row>
    <row r="21" spans="2:27" s="142" customFormat="1" ht="24.95" customHeight="1">
      <c r="B21" s="154"/>
      <c r="K21" s="154"/>
      <c r="L21" s="155"/>
      <c r="M21" s="155"/>
      <c r="N21" s="156"/>
    </row>
    <row r="22" spans="2:27" ht="24.75" customHeight="1">
      <c r="B22" s="139" t="s">
        <v>170</v>
      </c>
      <c r="C22" s="140"/>
      <c r="D22" s="140"/>
      <c r="E22" s="140"/>
      <c r="F22" s="140"/>
      <c r="G22" s="140"/>
      <c r="H22" s="140"/>
      <c r="L22" s="157"/>
      <c r="P22" s="142"/>
      <c r="Q22" s="142"/>
      <c r="R22" s="142"/>
      <c r="S22" s="142"/>
      <c r="T22" s="142"/>
      <c r="U22" s="142"/>
      <c r="V22" s="142"/>
      <c r="W22" s="142"/>
      <c r="X22" s="142"/>
      <c r="Y22" s="142"/>
      <c r="Z22" s="142"/>
    </row>
    <row r="23" spans="2:27" ht="24.75" customHeight="1">
      <c r="B23" s="50" t="s">
        <v>456</v>
      </c>
      <c r="C23" s="986" t="s">
        <v>97</v>
      </c>
      <c r="D23" s="987"/>
      <c r="E23" s="987"/>
      <c r="F23" s="987"/>
      <c r="G23" s="987"/>
      <c r="H23" s="987"/>
      <c r="I23" s="8"/>
      <c r="J23" s="8"/>
      <c r="K23" s="140"/>
      <c r="L23" s="157"/>
      <c r="P23" s="778" t="s">
        <v>399</v>
      </c>
      <c r="Q23" s="957"/>
      <c r="R23" s="51"/>
      <c r="S23" s="999" t="s">
        <v>454</v>
      </c>
      <c r="T23" s="1000"/>
      <c r="U23" s="963" t="s">
        <v>100</v>
      </c>
      <c r="V23" s="964"/>
      <c r="W23" s="965"/>
      <c r="X23" s="158"/>
      <c r="Y23" s="158"/>
      <c r="Z23" s="158"/>
    </row>
    <row r="24" spans="2:27" ht="24.75" customHeight="1">
      <c r="B24" s="139"/>
      <c r="C24" s="499" t="s">
        <v>359</v>
      </c>
      <c r="D24" s="140"/>
      <c r="E24" s="140"/>
      <c r="F24" s="140"/>
      <c r="G24" s="140"/>
      <c r="H24" s="140"/>
      <c r="L24" s="157"/>
      <c r="P24" s="159"/>
      <c r="Q24" s="160"/>
      <c r="R24" s="161"/>
      <c r="S24" s="162" t="s">
        <v>101</v>
      </c>
      <c r="T24" s="58" t="s">
        <v>102</v>
      </c>
      <c r="U24" s="966" t="s">
        <v>103</v>
      </c>
      <c r="V24" s="59" t="s">
        <v>104</v>
      </c>
      <c r="W24" s="60">
        <v>1</v>
      </c>
      <c r="X24" s="158"/>
      <c r="Y24" s="158"/>
      <c r="Z24" s="158"/>
    </row>
    <row r="25" spans="2:27" ht="24.75" customHeight="1">
      <c r="B25" s="163" t="s">
        <v>171</v>
      </c>
      <c r="C25" s="76">
        <f>Q28*0.475</f>
        <v>0</v>
      </c>
      <c r="D25" s="164" t="s">
        <v>117</v>
      </c>
      <c r="E25" s="165" t="str">
        <f>IF(N17&gt;0.5,"ERRORE, RIPETERE STIMA INCIDENZA LAVORI","")</f>
        <v/>
      </c>
      <c r="F25" s="140"/>
      <c r="G25" s="140"/>
      <c r="H25" s="140"/>
      <c r="P25" s="61" t="s">
        <v>105</v>
      </c>
      <c r="Q25" s="62">
        <v>0</v>
      </c>
      <c r="R25" s="161"/>
      <c r="S25" s="529" t="s">
        <v>503</v>
      </c>
      <c r="T25" s="391">
        <f>IF(T24=V24,AVERAGE(Q25:Q26)*W24,IF(T24=V25,AVERAGE(Q25:Q26)*W25,IF(T24=V26,AVERAGE(Q25:Q26)*W26,"errore o dati mancanti")))</f>
        <v>0</v>
      </c>
      <c r="U25" s="967"/>
      <c r="V25" s="59" t="s">
        <v>102</v>
      </c>
      <c r="W25" s="60">
        <v>1.3</v>
      </c>
      <c r="X25" s="166"/>
      <c r="Y25" s="166"/>
      <c r="Z25" s="158"/>
    </row>
    <row r="26" spans="2:27" ht="24.75" customHeight="1" thickBot="1">
      <c r="B26" s="994"/>
      <c r="C26" s="995"/>
      <c r="D26" s="995"/>
      <c r="E26" s="995"/>
      <c r="F26" s="995"/>
      <c r="G26" s="995"/>
      <c r="H26" s="995"/>
      <c r="I26" s="996"/>
      <c r="J26" s="996"/>
      <c r="K26" s="996"/>
      <c r="L26" s="996"/>
      <c r="M26" s="996"/>
      <c r="N26" s="996"/>
      <c r="P26" s="61" t="s">
        <v>106</v>
      </c>
      <c r="Q26" s="62">
        <v>0</v>
      </c>
      <c r="R26" s="167"/>
      <c r="S26" s="530" t="s">
        <v>504</v>
      </c>
      <c r="T26" s="168"/>
      <c r="U26" s="968"/>
      <c r="V26" s="66" t="s">
        <v>107</v>
      </c>
      <c r="W26" s="60">
        <v>1.9</v>
      </c>
      <c r="X26" s="166"/>
      <c r="Y26" s="166"/>
      <c r="Z26" s="158"/>
    </row>
    <row r="27" spans="2:27" ht="24.75" customHeight="1">
      <c r="B27" s="169" t="s">
        <v>172</v>
      </c>
      <c r="C27" s="170"/>
      <c r="D27" s="170"/>
      <c r="E27" s="170"/>
      <c r="F27" s="170"/>
      <c r="G27" s="170"/>
      <c r="H27" s="170"/>
      <c r="I27" s="171"/>
      <c r="J27" s="171"/>
      <c r="K27" s="171"/>
      <c r="L27" s="171"/>
      <c r="M27" s="171"/>
      <c r="N27" s="172"/>
      <c r="P27" s="55"/>
      <c r="Q27" s="56"/>
      <c r="R27" s="161"/>
      <c r="S27" s="3"/>
      <c r="T27" s="3"/>
      <c r="U27" s="166"/>
      <c r="V27" s="1"/>
      <c r="W27" s="166"/>
      <c r="X27" s="166"/>
      <c r="Y27" s="166"/>
      <c r="Z27" s="158"/>
    </row>
    <row r="28" spans="2:27" ht="24.75" customHeight="1">
      <c r="B28" s="997" t="s">
        <v>173</v>
      </c>
      <c r="C28" s="998"/>
      <c r="D28" s="998"/>
      <c r="E28" s="998"/>
      <c r="F28" s="998"/>
      <c r="G28" s="998"/>
      <c r="H28" s="998"/>
      <c r="I28" s="998"/>
      <c r="N28" s="173"/>
      <c r="P28" s="69" t="s">
        <v>108</v>
      </c>
      <c r="Q28" s="70">
        <f>T32</f>
        <v>0</v>
      </c>
      <c r="R28" s="161"/>
      <c r="S28" s="969" t="s">
        <v>535</v>
      </c>
      <c r="T28" s="970"/>
      <c r="U28" s="966" t="s">
        <v>109</v>
      </c>
      <c r="V28" s="963" t="s">
        <v>566</v>
      </c>
      <c r="W28" s="964"/>
      <c r="X28" s="964"/>
      <c r="Y28" s="964"/>
      <c r="Z28" s="965"/>
    </row>
    <row r="29" spans="2:27" ht="24.75" customHeight="1">
      <c r="B29" s="174" t="s">
        <v>174</v>
      </c>
      <c r="C29" s="175"/>
      <c r="D29" s="175"/>
      <c r="E29" s="175"/>
      <c r="F29" s="175"/>
      <c r="G29" s="175"/>
      <c r="H29" s="175"/>
      <c r="I29" s="175"/>
      <c r="J29" s="175" t="str">
        <f>IF(N43&gt;25,"&gt; 25 €/mq, pertanto:", "&lt; 25 €/mq, pertanto:")</f>
        <v>&lt; 25 €/mq, pertanto:</v>
      </c>
      <c r="K29" s="175"/>
      <c r="L29" s="175"/>
      <c r="M29" s="176" t="s">
        <v>175</v>
      </c>
      <c r="N29" s="177" t="str">
        <f>IF(N43&lt;25,"25",N43)</f>
        <v>25</v>
      </c>
      <c r="P29" s="649" t="s">
        <v>385</v>
      </c>
      <c r="Q29" s="161"/>
      <c r="R29" s="161"/>
      <c r="S29" s="971"/>
      <c r="T29" s="972"/>
      <c r="U29" s="968"/>
      <c r="V29" s="71" t="s">
        <v>110</v>
      </c>
      <c r="W29" s="71" t="s">
        <v>111</v>
      </c>
      <c r="X29" s="71" t="s">
        <v>112</v>
      </c>
      <c r="Y29" s="71" t="s">
        <v>113</v>
      </c>
      <c r="Z29" s="71" t="s">
        <v>114</v>
      </c>
      <c r="AA29" s="140"/>
    </row>
    <row r="30" spans="2:27" s="140" customFormat="1" ht="24.75" customHeight="1">
      <c r="B30" s="178" t="s">
        <v>121</v>
      </c>
      <c r="C30" s="138"/>
      <c r="D30" s="138"/>
      <c r="E30" s="138"/>
      <c r="F30" s="138"/>
      <c r="G30" s="138"/>
      <c r="I30" s="138"/>
      <c r="J30" s="138"/>
      <c r="K30" s="138"/>
      <c r="L30" s="138"/>
      <c r="M30" s="138"/>
      <c r="N30" s="173"/>
      <c r="O30" s="138"/>
      <c r="P30" s="650" t="s">
        <v>386</v>
      </c>
      <c r="Q30" s="179"/>
      <c r="R30" s="161"/>
      <c r="S30" s="180" t="s">
        <v>453</v>
      </c>
      <c r="T30" s="73" t="s">
        <v>110</v>
      </c>
      <c r="U30" s="74" t="s">
        <v>110</v>
      </c>
      <c r="V30" s="60">
        <v>1</v>
      </c>
      <c r="W30" s="60">
        <v>0.95</v>
      </c>
      <c r="X30" s="60">
        <v>1.49</v>
      </c>
      <c r="Y30" s="60">
        <v>0.95</v>
      </c>
      <c r="Z30" s="60">
        <v>1.03</v>
      </c>
      <c r="AA30" s="138"/>
    </row>
    <row r="31" spans="2:27" ht="24.75" customHeight="1">
      <c r="B31" s="181" t="s">
        <v>176</v>
      </c>
      <c r="N31" s="173"/>
      <c r="O31" s="140"/>
      <c r="P31" s="161"/>
      <c r="Q31" s="161"/>
      <c r="R31" s="161"/>
      <c r="S31" s="182" t="s">
        <v>118</v>
      </c>
      <c r="T31" s="79" t="s">
        <v>110</v>
      </c>
      <c r="U31" s="74" t="s">
        <v>111</v>
      </c>
      <c r="V31" s="60">
        <v>1.05</v>
      </c>
      <c r="W31" s="60">
        <v>1</v>
      </c>
      <c r="X31" s="60">
        <v>1.57</v>
      </c>
      <c r="Y31" s="60">
        <v>1.1399999999999999</v>
      </c>
      <c r="Z31" s="60">
        <v>1.05</v>
      </c>
    </row>
    <row r="32" spans="2:27" ht="24.75" customHeight="1">
      <c r="B32" s="181" t="s">
        <v>177</v>
      </c>
      <c r="H32" s="183"/>
      <c r="N32" s="173"/>
      <c r="P32" s="161"/>
      <c r="Q32" s="161"/>
      <c r="R32" s="161"/>
      <c r="S32" s="159"/>
      <c r="T32" s="391">
        <f>IF(AND(T30=U30,T31=V29),T25*V30,IF(AND(T30=U30,T31=W29),T25*W30,IF(AND(T30=U30,T31=X29),T25*X30,IF(AND(T30=U30,T31=Y29),T25*Y30,IF(AND(T30=U30,T31=Z29),T25*Z30,IF(AND(T30=U31,T31=V29),T25*V31,IF(AND(T30=U31,T31=W29),T25*W31,IF(AND(T30=U31,T31=X29),T25*X31,IF(AND(T30=U31,T31=Y29),T25*Y31,IF(AND(T30=U31,T31=Z29),T25*Z31,IF(AND(T30=U32,T31=V29),T25*V32,IF(AND(T30=U32,T31=W29),T25*W32,IF(AND(T30=U32,T31=X29),T25*X32,IF(AND(T30=U32,T31=Y29),T25*Y32,IF(AND(T30=U32,T31=Z29),T25*Z32,IF(AND(T30=U33,T31=V29),T25*V33,IF(AND(T30=U33,T31=W29),T25*W33,IF(AND(T30=U33,T31=X29),T25*X33,IF(AND(T30=U33,T31=Y29),T25*Y33,IF(AND(T30=U33,T31=Z29),T25*Z33,IF(AND(T30=U34,T31=V29),T25*V34,IF(AND(T30=U34,T31=W29),T25*W34,IF(AND(T30=U34,T31=X29),T25*X34,IF(AND(T30=U34,T31=Y29),T25*Y34,IF(AND(T30=U34,T31=Z29),T25*Z34,"errore o dati mancanti")))))))))))))))))))))))))</f>
        <v>0</v>
      </c>
      <c r="U32" s="74" t="s">
        <v>112</v>
      </c>
      <c r="V32" s="60">
        <v>0.67</v>
      </c>
      <c r="W32" s="60">
        <v>0.64</v>
      </c>
      <c r="X32" s="60">
        <v>1</v>
      </c>
      <c r="Y32" s="60">
        <v>0.63</v>
      </c>
      <c r="Z32" s="60">
        <v>0.69</v>
      </c>
    </row>
    <row r="33" spans="2:27" ht="24.75" customHeight="1">
      <c r="B33" s="989" t="s">
        <v>178</v>
      </c>
      <c r="C33" s="990"/>
      <c r="D33" s="990"/>
      <c r="E33" s="990"/>
      <c r="F33" s="990"/>
      <c r="G33" s="990"/>
      <c r="H33" s="990"/>
      <c r="I33" s="990"/>
      <c r="J33" s="990"/>
      <c r="K33" s="990"/>
      <c r="L33" s="990"/>
      <c r="M33" s="990"/>
      <c r="N33" s="173"/>
      <c r="P33" s="161"/>
      <c r="Q33" s="161"/>
      <c r="R33" s="161"/>
      <c r="S33" s="184"/>
      <c r="T33" s="3"/>
      <c r="U33" s="74" t="s">
        <v>113</v>
      </c>
      <c r="V33" s="60">
        <v>1.0900000000000001</v>
      </c>
      <c r="W33" s="60">
        <v>0.88</v>
      </c>
      <c r="X33" s="60">
        <v>1.61</v>
      </c>
      <c r="Y33" s="60">
        <v>1</v>
      </c>
      <c r="Z33" s="60">
        <v>1.19</v>
      </c>
    </row>
    <row r="34" spans="2:27" ht="24.75" customHeight="1">
      <c r="B34" s="185"/>
      <c r="C34" s="186" t="s">
        <v>131</v>
      </c>
      <c r="D34" s="111" t="s">
        <v>132</v>
      </c>
      <c r="E34" s="187"/>
      <c r="F34" s="176" t="s">
        <v>133</v>
      </c>
      <c r="G34" s="188">
        <f>IF(D34="SI",20,IF(D34="NO",H56))</f>
        <v>5</v>
      </c>
      <c r="H34" s="187"/>
      <c r="M34" s="189"/>
      <c r="N34" s="173"/>
      <c r="P34" s="161"/>
      <c r="Q34" s="161"/>
      <c r="R34" s="161"/>
      <c r="S34" s="190"/>
      <c r="T34" s="168"/>
      <c r="U34" s="83" t="s">
        <v>114</v>
      </c>
      <c r="V34" s="60">
        <v>0.97</v>
      </c>
      <c r="W34" s="60">
        <v>0.95</v>
      </c>
      <c r="X34" s="60">
        <v>1.45</v>
      </c>
      <c r="Y34" s="60">
        <v>0.84</v>
      </c>
      <c r="Z34" s="60">
        <v>1</v>
      </c>
    </row>
    <row r="35" spans="2:27" ht="24.75" customHeight="1">
      <c r="B35" s="185"/>
      <c r="C35" s="186"/>
      <c r="D35" s="186"/>
      <c r="E35" s="187"/>
      <c r="F35" s="186"/>
      <c r="G35" s="191"/>
      <c r="H35" s="187"/>
      <c r="M35" s="189"/>
      <c r="N35" s="173"/>
      <c r="S35" s="649" t="s">
        <v>471</v>
      </c>
    </row>
    <row r="36" spans="2:27" ht="24.75" customHeight="1">
      <c r="B36" s="637" t="s">
        <v>500</v>
      </c>
      <c r="C36" s="192"/>
      <c r="D36" s="193" t="s">
        <v>179</v>
      </c>
      <c r="E36" s="712">
        <v>0</v>
      </c>
      <c r="F36" s="366"/>
      <c r="G36" s="193" t="s">
        <v>180</v>
      </c>
      <c r="H36" s="712">
        <v>0</v>
      </c>
      <c r="I36" s="366"/>
      <c r="J36" s="194" t="s">
        <v>181</v>
      </c>
      <c r="K36" s="745">
        <f>E36+0.6*H36</f>
        <v>0</v>
      </c>
      <c r="L36" s="195" t="s">
        <v>182</v>
      </c>
      <c r="M36" s="196">
        <v>0</v>
      </c>
      <c r="N36" s="197" t="s">
        <v>132</v>
      </c>
    </row>
    <row r="37" spans="2:27" ht="24.75" customHeight="1">
      <c r="B37" s="181" t="s">
        <v>183</v>
      </c>
      <c r="E37" s="646" t="s">
        <v>496</v>
      </c>
      <c r="M37" s="196">
        <v>35</v>
      </c>
      <c r="N37" s="197" t="s">
        <v>135</v>
      </c>
    </row>
    <row r="38" spans="2:27" ht="50.1" customHeight="1">
      <c r="B38" s="991" t="s">
        <v>560</v>
      </c>
      <c r="C38" s="992"/>
      <c r="D38" s="992"/>
      <c r="E38" s="992"/>
      <c r="F38" s="992"/>
      <c r="G38" s="992"/>
      <c r="H38" s="992"/>
      <c r="I38" s="992"/>
      <c r="J38" s="992"/>
      <c r="K38" s="992"/>
      <c r="L38" s="992"/>
      <c r="M38" s="993"/>
      <c r="N38" s="117" t="s">
        <v>132</v>
      </c>
      <c r="AA38" s="5"/>
    </row>
    <row r="39" spans="2:27" ht="24.75" customHeight="1" thickBot="1">
      <c r="B39" s="198"/>
      <c r="C39" s="199"/>
      <c r="D39" s="199"/>
      <c r="E39" s="199"/>
      <c r="F39" s="199"/>
      <c r="G39" s="199"/>
      <c r="H39" s="199"/>
      <c r="I39" s="199"/>
      <c r="J39" s="199"/>
      <c r="K39" s="199"/>
      <c r="L39" s="199"/>
      <c r="M39" s="199"/>
      <c r="N39" s="200"/>
      <c r="AA39" s="5"/>
    </row>
    <row r="40" spans="2:27" s="5" customFormat="1" ht="30" customHeight="1" thickBot="1">
      <c r="B40" s="201"/>
      <c r="C40" s="202" t="s">
        <v>184</v>
      </c>
      <c r="D40" s="203"/>
      <c r="E40" s="988">
        <f>IF(N38="SI",C43,IF(N38="NO",C44))</f>
        <v>0</v>
      </c>
      <c r="F40" s="988"/>
      <c r="G40" s="988"/>
      <c r="H40" s="988"/>
      <c r="I40" s="204"/>
      <c r="J40" s="204"/>
      <c r="K40" s="204"/>
      <c r="L40" s="204"/>
      <c r="M40" s="204"/>
      <c r="N40" s="205"/>
      <c r="O40" s="138"/>
      <c r="AA40" s="138"/>
    </row>
    <row r="41" spans="2:27" s="209" customFormat="1" ht="20.100000000000001" customHeight="1">
      <c r="B41" s="140"/>
      <c r="C41" s="206"/>
      <c r="D41" s="140"/>
      <c r="E41" s="207"/>
      <c r="F41" s="207"/>
      <c r="G41" s="610"/>
      <c r="H41" s="610"/>
      <c r="I41" s="5"/>
      <c r="J41" s="5"/>
      <c r="K41" s="5"/>
      <c r="L41" s="5"/>
      <c r="M41" s="5"/>
      <c r="N41" s="611" t="s">
        <v>388</v>
      </c>
      <c r="O41" s="208"/>
    </row>
    <row r="42" spans="2:27" s="212" customFormat="1" ht="20.100000000000001" hidden="1" customHeight="1">
      <c r="B42" s="210"/>
      <c r="C42" s="211" t="s">
        <v>185</v>
      </c>
      <c r="D42" s="210"/>
      <c r="E42" s="210"/>
      <c r="F42" s="210"/>
      <c r="G42" s="210"/>
      <c r="H42" s="210"/>
      <c r="I42" s="210"/>
      <c r="J42" s="210"/>
      <c r="K42" s="210"/>
      <c r="L42" s="210"/>
      <c r="M42" s="210"/>
      <c r="N42" s="218"/>
    </row>
    <row r="43" spans="2:27" s="212" customFormat="1" ht="20.100000000000001" hidden="1" customHeight="1">
      <c r="B43" s="213" t="s">
        <v>1</v>
      </c>
      <c r="C43" s="213">
        <f>N29*K36*N19*(1-M37/100)</f>
        <v>0</v>
      </c>
      <c r="D43" s="211" t="s">
        <v>186</v>
      </c>
      <c r="E43" s="210"/>
      <c r="F43" s="210"/>
      <c r="G43" s="210"/>
      <c r="H43" s="210"/>
      <c r="I43" s="210"/>
      <c r="J43" s="210"/>
      <c r="K43" s="210"/>
      <c r="L43" s="210"/>
      <c r="M43" s="214"/>
      <c r="N43" s="215">
        <f>C25*G34/100</f>
        <v>0</v>
      </c>
    </row>
    <row r="44" spans="2:27" s="216" customFormat="1" ht="24.95" hidden="1" customHeight="1">
      <c r="B44" s="213" t="s">
        <v>1</v>
      </c>
      <c r="C44" s="213">
        <f>N29*K36*N19</f>
        <v>0</v>
      </c>
      <c r="D44" s="211" t="s">
        <v>186</v>
      </c>
      <c r="E44" s="210"/>
      <c r="F44" s="210"/>
      <c r="G44" s="210"/>
      <c r="H44" s="210"/>
      <c r="I44" s="210"/>
      <c r="J44" s="210"/>
      <c r="K44" s="210"/>
      <c r="L44" s="210"/>
      <c r="M44" s="214"/>
      <c r="N44" s="215"/>
      <c r="P44" s="217"/>
    </row>
    <row r="45" spans="2:27" s="217" customFormat="1" ht="24.95" customHeight="1">
      <c r="B45" s="218" t="s">
        <v>187</v>
      </c>
      <c r="C45" s="216"/>
      <c r="D45" s="216"/>
      <c r="E45" s="216"/>
      <c r="F45" s="216"/>
      <c r="G45" s="523"/>
      <c r="H45" s="216"/>
      <c r="I45" s="216"/>
      <c r="J45" s="216"/>
      <c r="K45" s="216"/>
      <c r="L45" s="216"/>
      <c r="M45" s="216"/>
      <c r="N45" s="611" t="s">
        <v>389</v>
      </c>
      <c r="O45" s="216"/>
      <c r="P45" s="216"/>
    </row>
    <row r="46" spans="2:27" s="216" customFormat="1" ht="37.5" customHeight="1">
      <c r="B46" s="219" t="s">
        <v>188</v>
      </c>
      <c r="C46" s="219" t="s">
        <v>140</v>
      </c>
      <c r="D46" s="219" t="s">
        <v>57</v>
      </c>
      <c r="O46" s="217"/>
    </row>
    <row r="47" spans="2:27" s="216" customFormat="1" ht="12.75" customHeight="1">
      <c r="B47" s="219" t="s">
        <v>141</v>
      </c>
      <c r="C47" s="219">
        <v>5</v>
      </c>
      <c r="D47" s="219" t="str">
        <f>IF(C25&lt;=500,"1","0")</f>
        <v>1</v>
      </c>
    </row>
    <row r="48" spans="2:27" s="216" customFormat="1" ht="12.75" customHeight="1">
      <c r="B48" s="219" t="s">
        <v>142</v>
      </c>
      <c r="C48" s="219">
        <v>6</v>
      </c>
      <c r="D48" s="219" t="str">
        <f>IF(AND(C25&gt;500,C25&lt;=1000),"1","0")</f>
        <v>0</v>
      </c>
    </row>
    <row r="49" spans="2:14" s="216" customFormat="1" ht="12.75" customHeight="1">
      <c r="B49" s="219" t="s">
        <v>143</v>
      </c>
      <c r="C49" s="219">
        <v>7</v>
      </c>
      <c r="D49" s="219" t="str">
        <f>IF(AND(C25&gt;1000,C25&lt;=1500),"1","0")</f>
        <v>0</v>
      </c>
    </row>
    <row r="50" spans="2:14" s="216" customFormat="1" ht="12.75" customHeight="1">
      <c r="B50" s="219" t="s">
        <v>144</v>
      </c>
      <c r="C50" s="219">
        <v>8</v>
      </c>
      <c r="D50" s="219" t="str">
        <f>IF(AND(C25&gt;1500,C25&lt;=2000),"1","0")</f>
        <v>0</v>
      </c>
    </row>
    <row r="51" spans="2:14" s="216" customFormat="1" ht="12.75" customHeight="1">
      <c r="B51" s="219" t="s">
        <v>145</v>
      </c>
      <c r="C51" s="219">
        <v>9</v>
      </c>
      <c r="D51" s="219" t="str">
        <f>IF(AND(C25&gt;2000,C25&lt;=2500),"1","0")</f>
        <v>0</v>
      </c>
    </row>
    <row r="52" spans="2:14" s="216" customFormat="1" ht="12.75" customHeight="1">
      <c r="B52" s="219" t="s">
        <v>146</v>
      </c>
      <c r="C52" s="219">
        <v>10</v>
      </c>
      <c r="D52" s="219" t="str">
        <f>IF(AND(C25&gt;2500,C25&lt;=3000),"1","0")</f>
        <v>0</v>
      </c>
    </row>
    <row r="53" spans="2:14" s="216" customFormat="1" ht="12.75" customHeight="1">
      <c r="B53" s="219" t="s">
        <v>147</v>
      </c>
      <c r="C53" s="219">
        <v>11</v>
      </c>
      <c r="D53" s="219" t="str">
        <f>IF(AND(C25&gt;3000,C25&lt;=3500),"1","0")</f>
        <v>0</v>
      </c>
    </row>
    <row r="54" spans="2:14" s="216" customFormat="1" ht="12.75" customHeight="1">
      <c r="B54" s="219" t="s">
        <v>148</v>
      </c>
      <c r="C54" s="219">
        <v>12</v>
      </c>
      <c r="D54" s="219" t="str">
        <f>IF(AND(C25&gt;3500,C25&lt;=4000),"1","0")</f>
        <v>0</v>
      </c>
    </row>
    <row r="55" spans="2:14" s="216" customFormat="1" ht="12.75" customHeight="1">
      <c r="B55" s="219" t="s">
        <v>149</v>
      </c>
      <c r="C55" s="219">
        <v>13</v>
      </c>
      <c r="D55" s="219" t="str">
        <f>IF(AND(C25&gt;4000,C25&lt;=4500),"1","0")</f>
        <v>0</v>
      </c>
    </row>
    <row r="56" spans="2:14" s="216" customFormat="1" ht="12.75" customHeight="1">
      <c r="B56" s="219" t="s">
        <v>150</v>
      </c>
      <c r="C56" s="219">
        <v>14</v>
      </c>
      <c r="D56" s="219" t="str">
        <f>IF(C25&gt;4500,"1","0")</f>
        <v>0</v>
      </c>
      <c r="G56" s="220" t="s">
        <v>133</v>
      </c>
      <c r="H56" s="220">
        <f>C47*D47+C48*D48+C49*D49+C50*D50+C51*D51+C52*D52+C53*D53+C54*D54+C55*D55+C56*D56</f>
        <v>5</v>
      </c>
    </row>
    <row r="57" spans="2:14" s="189" customFormat="1" ht="10.5" customHeight="1"/>
    <row r="58" spans="2:14">
      <c r="B58" s="189"/>
      <c r="C58" s="189"/>
      <c r="D58" s="189"/>
      <c r="E58" s="189"/>
      <c r="F58" s="189"/>
      <c r="G58" s="189"/>
      <c r="H58" s="189"/>
      <c r="I58" s="189"/>
      <c r="J58" s="189"/>
      <c r="K58" s="189"/>
      <c r="L58" s="189"/>
      <c r="M58" s="189"/>
      <c r="N58" s="189"/>
    </row>
  </sheetData>
  <sheetProtection algorithmName="SHA-512" hashValue="mccRqXTjJXCefvsS8ryD1JxKZJgqCIID80oor8zTy4BMwceX4gABg7vTANudpo2xt+WRrqIlVnTBWEZVqUF75g==" saltValue="6j63wbAsYvPs72XwTEKdtQ==" spinCount="100000" sheet="1" objects="1" scenarios="1" selectLockedCells="1"/>
  <mergeCells count="33">
    <mergeCell ref="P23:Q23"/>
    <mergeCell ref="E40:H40"/>
    <mergeCell ref="B33:M33"/>
    <mergeCell ref="B38:M38"/>
    <mergeCell ref="U23:W23"/>
    <mergeCell ref="U24:U26"/>
    <mergeCell ref="B26:N26"/>
    <mergeCell ref="B28:I28"/>
    <mergeCell ref="S28:T29"/>
    <mergeCell ref="U28:U29"/>
    <mergeCell ref="V28:Z28"/>
    <mergeCell ref="S23:T23"/>
    <mergeCell ref="M11:M13"/>
    <mergeCell ref="L17:M17"/>
    <mergeCell ref="L18:M18"/>
    <mergeCell ref="B19:M19"/>
    <mergeCell ref="C23:H23"/>
    <mergeCell ref="C2:O2"/>
    <mergeCell ref="C3:O3"/>
    <mergeCell ref="B5:O5"/>
    <mergeCell ref="N11:N13"/>
    <mergeCell ref="B8:C9"/>
    <mergeCell ref="D8:N8"/>
    <mergeCell ref="C11:C13"/>
    <mergeCell ref="D11:D13"/>
    <mergeCell ref="E11:E13"/>
    <mergeCell ref="F11:F13"/>
    <mergeCell ref="G11:G13"/>
    <mergeCell ref="H11:H13"/>
    <mergeCell ref="I11:I13"/>
    <mergeCell ref="J11:J13"/>
    <mergeCell ref="K11:K13"/>
    <mergeCell ref="L11:L13"/>
  </mergeCells>
  <conditionalFormatting sqref="Q28">
    <cfRule type="expression" dxfId="35" priority="2">
      <formula>$D$11="errore o dati mancanti"</formula>
    </cfRule>
  </conditionalFormatting>
  <conditionalFormatting sqref="T30:T31">
    <cfRule type="expression" dxfId="34" priority="5">
      <formula>#REF!&lt;&gt;"Residenziale"</formula>
    </cfRule>
  </conditionalFormatting>
  <conditionalFormatting sqref="L20:N20">
    <cfRule type="expression" dxfId="33" priority="1">
      <formula>$N$17&gt;0.5</formula>
    </cfRule>
  </conditionalFormatting>
  <dataValidations count="5">
    <dataValidation type="list" allowBlank="1" showInputMessage="1" showErrorMessage="1" sqref="N38 D34">
      <formula1>$N$36:$N$37</formula1>
    </dataValidation>
    <dataValidation type="list" allowBlank="1" showInputMessage="1" showErrorMessage="1" sqref="D10:M16">
      <formula1>$O$15:$O$16</formula1>
    </dataValidation>
    <dataValidation type="list" allowBlank="1" showInputMessage="1" showErrorMessage="1" sqref="T30">
      <formula1>$V$29:$Z$29</formula1>
    </dataValidation>
    <dataValidation type="list" allowBlank="1" showInputMessage="1" showErrorMessage="1" sqref="T24">
      <formula1>$V$24:$V$26</formula1>
    </dataValidation>
    <dataValidation type="list" allowBlank="1" showInputMessage="1" showErrorMessage="1" sqref="T31">
      <formula1>$U$30:$U$34</formula1>
    </dataValidation>
  </dataValidations>
  <hyperlinks>
    <hyperlink ref="C23" r:id="rId1"/>
  </hyperlinks>
  <pageMargins left="0.7" right="0.7" top="0.75" bottom="0.75" header="0.3" footer="0.3"/>
  <pageSetup paperSize="8" scale="66" orientation="landscape" horizontalDpi="1200" verticalDpi="1200" r:id="rId2"/>
  <ignoredErrors>
    <ignoredError sqref="N15" formula="1"/>
  </ignoredError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pageSetUpPr fitToPage="1"/>
  </sheetPr>
  <dimension ref="B1:AF50"/>
  <sheetViews>
    <sheetView showGridLines="0" zoomScaleNormal="100" workbookViewId="0">
      <selection activeCell="E17" sqref="E17"/>
    </sheetView>
  </sheetViews>
  <sheetFormatPr defaultColWidth="9.140625" defaultRowHeight="12.75"/>
  <cols>
    <col min="1" max="1" width="5.7109375" style="138" customWidth="1"/>
    <col min="2" max="2" width="26" style="138" customWidth="1"/>
    <col min="3" max="3" width="13.85546875" style="138" customWidth="1"/>
    <col min="4" max="4" width="7.28515625" style="138" customWidth="1"/>
    <col min="5" max="5" width="21.7109375" style="138" customWidth="1"/>
    <col min="6" max="6" width="11.28515625" style="138" customWidth="1"/>
    <col min="7" max="7" width="10.85546875" style="138" customWidth="1"/>
    <col min="8" max="8" width="9.42578125" style="138" customWidth="1"/>
    <col min="9" max="9" width="9.28515625" style="138" customWidth="1"/>
    <col min="10" max="10" width="14.5703125" style="138" customWidth="1"/>
    <col min="11" max="11" width="8.28515625" style="138" customWidth="1"/>
    <col min="12" max="12" width="5.42578125" style="148" customWidth="1"/>
    <col min="13" max="13" width="8.7109375" style="138" customWidth="1"/>
    <col min="14" max="14" width="25.7109375" style="221" customWidth="1"/>
    <col min="15" max="15" width="13.28515625" style="221" customWidth="1"/>
    <col min="16" max="16" width="3.7109375" style="221" customWidth="1"/>
    <col min="17" max="17" width="25.7109375" style="221" customWidth="1"/>
    <col min="18" max="18" width="15.42578125" style="221" customWidth="1"/>
    <col min="19" max="19" width="12.7109375" style="221" customWidth="1"/>
    <col min="20" max="20" width="12.85546875" style="221" customWidth="1"/>
    <col min="21" max="24" width="10.85546875" style="221" customWidth="1"/>
    <col min="25" max="27" width="10.85546875" style="138" customWidth="1"/>
    <col min="28" max="16384" width="9.140625" style="138"/>
  </cols>
  <sheetData>
    <row r="1" spans="2:26" ht="13.5" thickBot="1"/>
    <row r="2" spans="2:26" s="5" customFormat="1" ht="35.1" customHeight="1">
      <c r="B2" s="477" t="s">
        <v>338</v>
      </c>
      <c r="C2" s="935" t="s">
        <v>398</v>
      </c>
      <c r="D2" s="936"/>
      <c r="E2" s="936"/>
      <c r="F2" s="936"/>
      <c r="G2" s="936"/>
      <c r="H2" s="936"/>
      <c r="I2" s="936"/>
      <c r="J2" s="936"/>
      <c r="K2" s="936"/>
      <c r="L2" s="936"/>
      <c r="M2" s="937"/>
    </row>
    <row r="3" spans="2:26" s="5" customFormat="1" ht="35.1" customHeight="1" thickBot="1">
      <c r="B3" s="476" t="s">
        <v>331</v>
      </c>
      <c r="C3" s="938" t="s">
        <v>333</v>
      </c>
      <c r="D3" s="939"/>
      <c r="E3" s="939"/>
      <c r="F3" s="939"/>
      <c r="G3" s="939"/>
      <c r="H3" s="939"/>
      <c r="I3" s="939"/>
      <c r="J3" s="939"/>
      <c r="K3" s="939"/>
      <c r="L3" s="939"/>
      <c r="M3" s="940"/>
    </row>
    <row r="4" spans="2:26" s="5" customFormat="1" ht="9.9499999999999993" customHeight="1">
      <c r="B4" s="475"/>
      <c r="C4" s="478"/>
      <c r="D4" s="478"/>
      <c r="E4" s="478"/>
      <c r="F4" s="478"/>
      <c r="G4" s="478"/>
      <c r="H4" s="478"/>
      <c r="I4" s="478"/>
      <c r="J4" s="478"/>
      <c r="K4" s="478"/>
      <c r="L4" s="478"/>
      <c r="M4" s="478"/>
    </row>
    <row r="5" spans="2:26" s="5" customFormat="1" ht="24.95" customHeight="1">
      <c r="B5" s="943" t="s">
        <v>29</v>
      </c>
      <c r="C5" s="975"/>
      <c r="D5" s="975"/>
      <c r="E5" s="975"/>
      <c r="F5" s="975"/>
      <c r="G5" s="975"/>
      <c r="H5" s="975"/>
      <c r="I5" s="975"/>
      <c r="J5" s="975"/>
      <c r="K5" s="975"/>
      <c r="L5" s="975"/>
      <c r="M5" s="976"/>
    </row>
    <row r="7" spans="2:26" ht="24.75" customHeight="1">
      <c r="B7" s="139" t="s">
        <v>189</v>
      </c>
      <c r="C7" s="140"/>
      <c r="D7" s="140"/>
      <c r="E7" s="140"/>
      <c r="F7" s="140"/>
      <c r="G7" s="140"/>
      <c r="J7" s="157"/>
    </row>
    <row r="8" spans="2:26" ht="24.75" customHeight="1">
      <c r="B8" s="50" t="s">
        <v>456</v>
      </c>
      <c r="C8" s="986" t="s">
        <v>97</v>
      </c>
      <c r="D8" s="956"/>
      <c r="E8" s="956"/>
      <c r="F8" s="956"/>
      <c r="G8" s="8"/>
      <c r="H8" s="8"/>
      <c r="I8" s="140"/>
      <c r="J8" s="157"/>
      <c r="L8" s="138"/>
      <c r="N8" s="778" t="s">
        <v>399</v>
      </c>
      <c r="O8" s="957"/>
      <c r="P8" s="51"/>
      <c r="Q8" s="999" t="s">
        <v>454</v>
      </c>
      <c r="R8" s="1000"/>
      <c r="S8" s="963" t="s">
        <v>100</v>
      </c>
      <c r="T8" s="964"/>
      <c r="U8" s="965"/>
      <c r="V8" s="222"/>
      <c r="W8" s="223"/>
      <c r="X8" s="222"/>
    </row>
    <row r="9" spans="2:26" ht="24.75" customHeight="1">
      <c r="B9" s="139"/>
      <c r="C9" s="499" t="s">
        <v>359</v>
      </c>
      <c r="D9" s="140"/>
      <c r="E9" s="140"/>
      <c r="F9" s="140"/>
      <c r="G9" s="140"/>
      <c r="J9" s="157"/>
      <c r="N9" s="4"/>
      <c r="O9" s="224"/>
      <c r="P9" s="51"/>
      <c r="Q9" s="162" t="s">
        <v>101</v>
      </c>
      <c r="R9" s="225" t="s">
        <v>102</v>
      </c>
      <c r="S9" s="966" t="s">
        <v>103</v>
      </c>
      <c r="T9" s="226" t="s">
        <v>104</v>
      </c>
      <c r="U9" s="227">
        <v>1</v>
      </c>
      <c r="V9" s="222"/>
      <c r="W9" s="222"/>
      <c r="X9" s="222"/>
    </row>
    <row r="10" spans="2:26" ht="24.75" customHeight="1">
      <c r="B10" s="163" t="s">
        <v>190</v>
      </c>
      <c r="C10" s="76">
        <f>O16*0.475</f>
        <v>0</v>
      </c>
      <c r="D10" s="164" t="s">
        <v>117</v>
      </c>
      <c r="F10" s="140"/>
      <c r="G10" s="140"/>
      <c r="I10" s="228"/>
      <c r="J10" s="228" t="s">
        <v>132</v>
      </c>
      <c r="N10" s="1003" t="s">
        <v>191</v>
      </c>
      <c r="O10" s="1004"/>
      <c r="P10" s="51"/>
      <c r="Q10" s="529" t="s">
        <v>503</v>
      </c>
      <c r="R10" s="392">
        <f>IF(R9=T9,AVERAGE(O13:O14)*U9,IF(R9=T10,AVERAGE(O13:O14)*U10,IF(R9=T11,AVERAGE(O13:O14)*U11,"errore o dati mancanti")))</f>
        <v>0</v>
      </c>
      <c r="S10" s="967"/>
      <c r="T10" s="226" t="s">
        <v>102</v>
      </c>
      <c r="U10" s="227">
        <v>1.3</v>
      </c>
      <c r="V10" s="229"/>
      <c r="W10" s="229"/>
      <c r="X10" s="222"/>
    </row>
    <row r="11" spans="2:26" ht="24.75" customHeight="1">
      <c r="B11" s="230"/>
      <c r="D11" s="164"/>
      <c r="F11" s="140"/>
      <c r="G11" s="140"/>
      <c r="I11" s="209"/>
      <c r="J11" s="228" t="s">
        <v>135</v>
      </c>
      <c r="N11" s="1005"/>
      <c r="O11" s="1006"/>
      <c r="P11" s="231"/>
      <c r="Q11" s="530" t="s">
        <v>504</v>
      </c>
      <c r="R11" s="232"/>
      <c r="S11" s="968"/>
      <c r="T11" s="233" t="s">
        <v>107</v>
      </c>
      <c r="U11" s="227">
        <v>1.9</v>
      </c>
      <c r="V11" s="229"/>
      <c r="W11" s="229"/>
      <c r="X11" s="222"/>
    </row>
    <row r="12" spans="2:26" ht="24.75" customHeight="1" thickBot="1">
      <c r="B12" s="141"/>
      <c r="C12" s="140"/>
      <c r="D12" s="140"/>
      <c r="E12" s="140"/>
      <c r="G12" s="140"/>
      <c r="N12" s="55"/>
      <c r="O12" s="234"/>
      <c r="P12" s="51"/>
      <c r="Q12" s="235"/>
      <c r="R12" s="235"/>
      <c r="S12" s="229"/>
      <c r="T12" s="2"/>
      <c r="U12" s="229"/>
      <c r="V12" s="229"/>
      <c r="W12" s="229"/>
      <c r="X12" s="222"/>
    </row>
    <row r="13" spans="2:26" ht="24.75" customHeight="1">
      <c r="B13" s="169" t="s">
        <v>192</v>
      </c>
      <c r="C13" s="170"/>
      <c r="D13" s="170"/>
      <c r="E13" s="170"/>
      <c r="F13" s="170"/>
      <c r="G13" s="170"/>
      <c r="H13" s="171"/>
      <c r="I13" s="171"/>
      <c r="J13" s="171"/>
      <c r="K13" s="172"/>
      <c r="N13" s="61" t="s">
        <v>193</v>
      </c>
      <c r="O13" s="62">
        <v>0</v>
      </c>
      <c r="P13" s="51"/>
      <c r="Q13" s="778" t="s">
        <v>194</v>
      </c>
      <c r="R13" s="1007"/>
      <c r="S13" s="966" t="s">
        <v>195</v>
      </c>
      <c r="T13" s="963" t="s">
        <v>196</v>
      </c>
      <c r="U13" s="964"/>
      <c r="V13" s="964"/>
      <c r="W13" s="964"/>
      <c r="X13" s="964"/>
      <c r="Y13" s="1011"/>
      <c r="Z13" s="1012"/>
    </row>
    <row r="14" spans="2:26" ht="24.75" customHeight="1">
      <c r="B14" s="997" t="s">
        <v>197</v>
      </c>
      <c r="C14" s="998"/>
      <c r="D14" s="998"/>
      <c r="E14" s="998"/>
      <c r="F14" s="998"/>
      <c r="G14" s="998"/>
      <c r="H14" s="998"/>
      <c r="I14" s="998"/>
      <c r="J14" s="140"/>
      <c r="K14" s="236"/>
      <c r="N14" s="61" t="s">
        <v>198</v>
      </c>
      <c r="O14" s="62">
        <v>0</v>
      </c>
      <c r="P14" s="51"/>
      <c r="Q14" s="180" t="s">
        <v>199</v>
      </c>
      <c r="R14" s="237" t="s">
        <v>200</v>
      </c>
      <c r="S14" s="967"/>
      <c r="T14" s="352" t="s">
        <v>201</v>
      </c>
      <c r="U14" s="352" t="s">
        <v>200</v>
      </c>
      <c r="V14" s="352" t="s">
        <v>202</v>
      </c>
      <c r="W14" s="352" t="s">
        <v>203</v>
      </c>
      <c r="X14" s="352" t="s">
        <v>450</v>
      </c>
      <c r="Y14" s="352" t="s">
        <v>451</v>
      </c>
      <c r="Z14" s="352" t="s">
        <v>452</v>
      </c>
    </row>
    <row r="15" spans="2:26" ht="24.75" customHeight="1">
      <c r="B15" s="178" t="s">
        <v>121</v>
      </c>
      <c r="E15" s="645" t="s">
        <v>496</v>
      </c>
      <c r="K15" s="173"/>
      <c r="N15" s="61"/>
      <c r="O15" s="56"/>
      <c r="P15" s="51"/>
      <c r="Q15" s="238" t="s">
        <v>204</v>
      </c>
      <c r="R15" s="237" t="s">
        <v>200</v>
      </c>
      <c r="S15" s="1008"/>
      <c r="T15" s="346">
        <v>1</v>
      </c>
      <c r="U15" s="346">
        <v>0.81</v>
      </c>
      <c r="V15" s="346">
        <v>1.52</v>
      </c>
      <c r="W15" s="346">
        <v>0.85</v>
      </c>
      <c r="X15" s="346">
        <v>0.33</v>
      </c>
      <c r="Y15" s="346">
        <v>0.53</v>
      </c>
      <c r="Z15" s="346">
        <v>0.37</v>
      </c>
    </row>
    <row r="16" spans="2:26" ht="24.75" customHeight="1">
      <c r="B16" s="181" t="s">
        <v>176</v>
      </c>
      <c r="K16" s="173"/>
      <c r="N16" s="69" t="s">
        <v>108</v>
      </c>
      <c r="O16" s="239">
        <f>R16</f>
        <v>0</v>
      </c>
      <c r="P16" s="51"/>
      <c r="Q16" s="52"/>
      <c r="R16" s="607">
        <f>IF(AND(R14=U14,R15=U14),R10*T15,IF(AND(R14=V14,R15=V14),R10*T15,IF(AND(R14=W14,R15=W14),R10*T15,IF(AND(R14=X14,R15=X14),R10*T15,IF(AND(R14=Y14,R15=Y14),R10*T15,IF(AND(R14=Z14,R15=Z14),R10*T15,IF(AND(R14=T14,R15=U14),R10*U15,IF(AND(R14=T14,R15=V14),R10*V15,IF(AND(R14=T14,R15=W14),R10*W15,IF(AND(R14=T14,R15=X14),R10*X15,IF(AND(R14=T14,R15=Y14),R10*Y15,IF(AND(R14=T14,R15=Z14),R10*Z15,"errore/dati mancanti"))))))))))))</f>
        <v>0</v>
      </c>
    </row>
    <row r="17" spans="2:32" ht="24.75" customHeight="1">
      <c r="B17" s="638" t="s">
        <v>491</v>
      </c>
      <c r="C17" s="192"/>
      <c r="D17" s="186" t="s">
        <v>179</v>
      </c>
      <c r="E17" s="712">
        <v>0</v>
      </c>
      <c r="F17" s="186" t="s">
        <v>180</v>
      </c>
      <c r="G17" s="712">
        <v>0</v>
      </c>
      <c r="H17" s="366"/>
      <c r="I17" s="194" t="s">
        <v>205</v>
      </c>
      <c r="J17" s="240">
        <f>E17+0.6*G17</f>
        <v>0</v>
      </c>
      <c r="K17" s="173"/>
      <c r="L17" s="616"/>
      <c r="M17" s="148"/>
      <c r="N17" s="649" t="s">
        <v>385</v>
      </c>
      <c r="O17" s="51"/>
      <c r="P17" s="51"/>
      <c r="Q17" s="51"/>
      <c r="Y17" s="221"/>
    </row>
    <row r="18" spans="2:32" ht="24.75" customHeight="1">
      <c r="B18" s="181"/>
      <c r="C18" s="192"/>
      <c r="D18" s="186"/>
      <c r="E18" s="366"/>
      <c r="F18" s="242"/>
      <c r="G18" s="366"/>
      <c r="H18" s="243"/>
      <c r="I18" s="244"/>
      <c r="K18" s="173"/>
      <c r="N18" s="650" t="s">
        <v>386</v>
      </c>
      <c r="O18" s="51"/>
      <c r="P18" s="51"/>
    </row>
    <row r="19" spans="2:32" ht="24.75" customHeight="1">
      <c r="B19" s="991" t="s">
        <v>206</v>
      </c>
      <c r="C19" s="992"/>
      <c r="D19" s="992"/>
      <c r="E19" s="992"/>
      <c r="F19" s="992"/>
      <c r="G19" s="992"/>
      <c r="H19" s="992"/>
      <c r="I19" s="245">
        <f>HLOOKUP(K19,B32:R33,2,0)</f>
        <v>7</v>
      </c>
      <c r="J19" s="246" t="s">
        <v>207</v>
      </c>
      <c r="K19" s="247" t="s">
        <v>211</v>
      </c>
      <c r="N19" s="51"/>
      <c r="O19" s="703" t="s">
        <v>598</v>
      </c>
    </row>
    <row r="20" spans="2:32" ht="9.9499999999999993" customHeight="1" thickBot="1">
      <c r="B20" s="248"/>
      <c r="C20" s="249"/>
      <c r="D20" s="249"/>
      <c r="E20" s="249"/>
      <c r="F20" s="249"/>
      <c r="G20" s="249"/>
      <c r="H20" s="249"/>
      <c r="I20" s="186"/>
      <c r="J20" s="186"/>
      <c r="K20" s="241"/>
      <c r="N20" s="51"/>
      <c r="O20" s="51"/>
    </row>
    <row r="21" spans="2:32" ht="50.1" customHeight="1" thickBot="1">
      <c r="B21" s="1001" t="s">
        <v>559</v>
      </c>
      <c r="C21" s="992"/>
      <c r="D21" s="992"/>
      <c r="E21" s="992"/>
      <c r="F21" s="992"/>
      <c r="G21" s="992"/>
      <c r="H21" s="992"/>
      <c r="I21" s="1002"/>
      <c r="J21" s="993"/>
      <c r="K21" s="117" t="s">
        <v>132</v>
      </c>
      <c r="N21" s="51"/>
      <c r="O21" s="707" t="s">
        <v>546</v>
      </c>
      <c r="P21" s="708" t="s">
        <v>1</v>
      </c>
      <c r="Q21" s="706" t="s">
        <v>547</v>
      </c>
      <c r="R21" s="705" t="e">
        <f>(Q22*Q23*Q24*1000)/Q25</f>
        <v>#DIV/0!</v>
      </c>
      <c r="S21" s="709"/>
      <c r="T21" s="744" t="e">
        <f>R21/0.475</f>
        <v>#DIV/0!</v>
      </c>
      <c r="U21" s="1009" t="s">
        <v>557</v>
      </c>
      <c r="V21" s="1010"/>
      <c r="W21" s="1010"/>
      <c r="X21" s="1010"/>
      <c r="Y21" s="1010"/>
      <c r="Z21" s="1010"/>
    </row>
    <row r="22" spans="2:32" ht="24.75" customHeight="1" thickBot="1">
      <c r="B22" s="198"/>
      <c r="C22" s="199"/>
      <c r="D22" s="199"/>
      <c r="E22" s="199"/>
      <c r="F22" s="199"/>
      <c r="G22" s="199"/>
      <c r="H22" s="199"/>
      <c r="I22" s="250"/>
      <c r="J22" s="251">
        <v>0</v>
      </c>
      <c r="K22" s="252">
        <v>35</v>
      </c>
      <c r="N22" s="51"/>
      <c r="O22" s="222" t="s">
        <v>430</v>
      </c>
      <c r="P22" s="222" t="s">
        <v>1</v>
      </c>
      <c r="Q22" s="704">
        <v>0</v>
      </c>
      <c r="R22" s="716" t="s">
        <v>549</v>
      </c>
    </row>
    <row r="23" spans="2:32" ht="30" customHeight="1" thickBot="1">
      <c r="B23" s="201"/>
      <c r="C23" s="203"/>
      <c r="D23" s="253" t="s">
        <v>209</v>
      </c>
      <c r="E23" s="296">
        <f>IF(K21="SI",E30,IF(K21="NO",E31))</f>
        <v>0</v>
      </c>
      <c r="F23" s="254"/>
      <c r="G23" s="203"/>
      <c r="H23" s="203"/>
      <c r="I23" s="203"/>
      <c r="J23" s="203"/>
      <c r="K23" s="255"/>
      <c r="N23" s="138"/>
      <c r="O23" s="222" t="s">
        <v>548</v>
      </c>
      <c r="P23" s="222" t="s">
        <v>1</v>
      </c>
      <c r="Q23" s="742">
        <v>0.255</v>
      </c>
      <c r="R23" s="717" t="s">
        <v>556</v>
      </c>
      <c r="S23" s="138"/>
      <c r="T23" s="138"/>
      <c r="U23" s="138"/>
      <c r="V23" s="138"/>
      <c r="X23" s="713" t="s">
        <v>555</v>
      </c>
    </row>
    <row r="24" spans="2:32" s="148" customFormat="1" ht="24.75" customHeight="1">
      <c r="K24" s="611" t="s">
        <v>388</v>
      </c>
      <c r="N24" s="259"/>
      <c r="O24" s="222" t="s">
        <v>552</v>
      </c>
      <c r="P24" s="222" t="s">
        <v>1</v>
      </c>
      <c r="Q24" s="743">
        <v>95.21</v>
      </c>
      <c r="R24" s="716" t="s">
        <v>594</v>
      </c>
      <c r="S24" s="221"/>
      <c r="T24" s="221"/>
      <c r="U24" s="221"/>
      <c r="V24" s="221"/>
      <c r="X24" s="714" t="s">
        <v>554</v>
      </c>
      <c r="Y24" s="138"/>
      <c r="Z24" s="138"/>
      <c r="AA24" s="138"/>
      <c r="AB24" s="138"/>
      <c r="AC24" s="138"/>
      <c r="AD24" s="138"/>
      <c r="AE24" s="138"/>
      <c r="AF24" s="138"/>
    </row>
    <row r="25" spans="2:32" s="148" customFormat="1" ht="24.75" customHeight="1">
      <c r="K25" s="611" t="s">
        <v>389</v>
      </c>
      <c r="O25" s="222" t="s">
        <v>553</v>
      </c>
      <c r="P25" s="222" t="s">
        <v>1</v>
      </c>
      <c r="Q25" s="712">
        <v>0</v>
      </c>
      <c r="R25" s="716" t="s">
        <v>550</v>
      </c>
      <c r="S25" s="221"/>
      <c r="T25" s="221"/>
      <c r="U25" s="221"/>
      <c r="V25" s="221"/>
      <c r="W25" s="221"/>
      <c r="X25" s="221"/>
      <c r="Y25" s="138"/>
      <c r="Z25" s="138"/>
      <c r="AA25" s="138"/>
      <c r="AB25" s="138"/>
      <c r="AC25" s="138"/>
      <c r="AD25" s="138"/>
      <c r="AE25" s="138"/>
      <c r="AF25" s="138"/>
    </row>
    <row r="26" spans="2:32" ht="24.75" customHeight="1">
      <c r="L26" s="266"/>
      <c r="M26" s="266"/>
      <c r="Q26" s="710" t="s">
        <v>551</v>
      </c>
      <c r="R26" s="711" t="s">
        <v>596</v>
      </c>
    </row>
    <row r="27" spans="2:32" ht="24.75" customHeight="1">
      <c r="L27" s="138"/>
      <c r="R27" s="711" t="s">
        <v>595</v>
      </c>
    </row>
    <row r="28" spans="2:32" ht="24.75" customHeight="1">
      <c r="L28" s="138"/>
      <c r="Q28" s="138"/>
      <c r="R28" s="138"/>
    </row>
    <row r="29" spans="2:32" ht="20.100000000000001" customHeight="1">
      <c r="Y29" s="221"/>
      <c r="Z29" s="221"/>
    </row>
    <row r="30" spans="2:32" ht="20.100000000000001" hidden="1" customHeight="1">
      <c r="B30" s="256"/>
      <c r="C30" s="256"/>
      <c r="D30" s="257" t="s">
        <v>210</v>
      </c>
      <c r="E30" s="257">
        <f>C10*J17*I19/100*(1-K22/100)</f>
        <v>0</v>
      </c>
      <c r="F30" s="258" t="s">
        <v>186</v>
      </c>
      <c r="Y30" s="221"/>
      <c r="Z30" s="221"/>
    </row>
    <row r="31" spans="2:32" ht="20.100000000000001" hidden="1" customHeight="1">
      <c r="B31" s="256"/>
      <c r="C31" s="256"/>
      <c r="D31" s="257" t="s">
        <v>210</v>
      </c>
      <c r="E31" s="257">
        <f>C10*J17*I19/100*(1-J22/100)</f>
        <v>0</v>
      </c>
      <c r="F31" s="258" t="s">
        <v>186</v>
      </c>
      <c r="S31" s="138"/>
      <c r="T31" s="138"/>
      <c r="U31" s="138"/>
      <c r="V31" s="138"/>
      <c r="W31" s="138"/>
      <c r="X31" s="138"/>
    </row>
    <row r="32" spans="2:32" ht="20.100000000000001" hidden="1" customHeight="1">
      <c r="B32" s="260" t="s">
        <v>211</v>
      </c>
      <c r="C32" s="260" t="s">
        <v>212</v>
      </c>
      <c r="D32" s="260" t="s">
        <v>208</v>
      </c>
      <c r="E32" s="260" t="s">
        <v>213</v>
      </c>
      <c r="F32" s="260" t="s">
        <v>214</v>
      </c>
      <c r="G32" s="260" t="s">
        <v>215</v>
      </c>
      <c r="H32" s="260" t="s">
        <v>216</v>
      </c>
      <c r="I32" s="260" t="s">
        <v>217</v>
      </c>
      <c r="J32" s="261" t="s">
        <v>218</v>
      </c>
      <c r="K32" s="262" t="s">
        <v>219</v>
      </c>
      <c r="L32" s="262" t="s">
        <v>220</v>
      </c>
      <c r="M32" s="263" t="s">
        <v>221</v>
      </c>
      <c r="N32" s="614" t="s">
        <v>222</v>
      </c>
      <c r="O32" s="263" t="s">
        <v>223</v>
      </c>
      <c r="P32" s="263" t="s">
        <v>224</v>
      </c>
      <c r="Q32" s="263" t="s">
        <v>447</v>
      </c>
      <c r="R32" s="263" t="s">
        <v>225</v>
      </c>
      <c r="S32" s="138"/>
      <c r="T32" s="138"/>
      <c r="U32" s="138"/>
      <c r="V32" s="138"/>
      <c r="W32" s="138"/>
      <c r="X32" s="138"/>
    </row>
    <row r="33" spans="2:24" ht="20.100000000000001" hidden="1" customHeight="1">
      <c r="B33" s="264">
        <v>7</v>
      </c>
      <c r="C33" s="264">
        <v>7</v>
      </c>
      <c r="D33" s="264">
        <v>7</v>
      </c>
      <c r="E33" s="264">
        <v>7</v>
      </c>
      <c r="F33" s="264">
        <v>7</v>
      </c>
      <c r="G33" s="264">
        <v>10</v>
      </c>
      <c r="H33" s="264">
        <v>10</v>
      </c>
      <c r="I33" s="264">
        <v>10</v>
      </c>
      <c r="J33" s="264">
        <v>7</v>
      </c>
      <c r="K33" s="264">
        <v>7</v>
      </c>
      <c r="L33" s="264">
        <v>7</v>
      </c>
      <c r="M33" s="265">
        <v>7</v>
      </c>
      <c r="N33" s="615">
        <v>7</v>
      </c>
      <c r="O33" s="265">
        <v>7</v>
      </c>
      <c r="P33" s="265">
        <v>7</v>
      </c>
      <c r="Q33" s="265">
        <v>7</v>
      </c>
      <c r="R33" s="265">
        <v>7</v>
      </c>
      <c r="S33" s="138"/>
      <c r="T33" s="138"/>
      <c r="U33" s="138"/>
      <c r="V33" s="138"/>
      <c r="W33" s="138"/>
      <c r="X33" s="138"/>
    </row>
    <row r="34" spans="2:24" ht="24.75" customHeight="1">
      <c r="F34" s="5"/>
      <c r="L34" s="138"/>
      <c r="O34" s="138"/>
      <c r="P34" s="138"/>
      <c r="Q34" s="138"/>
      <c r="R34" s="138"/>
      <c r="S34" s="138"/>
      <c r="T34" s="138"/>
      <c r="U34" s="138"/>
      <c r="V34" s="138"/>
      <c r="W34" s="138"/>
      <c r="X34" s="138"/>
    </row>
    <row r="35" spans="2:24" ht="24.75" customHeight="1">
      <c r="N35" s="138"/>
      <c r="O35" s="138"/>
      <c r="P35" s="138"/>
      <c r="Q35" s="138"/>
      <c r="R35" s="138"/>
      <c r="S35" s="138"/>
      <c r="T35" s="138"/>
      <c r="U35" s="138"/>
      <c r="V35" s="138"/>
      <c r="W35" s="138"/>
      <c r="X35" s="138"/>
    </row>
    <row r="36" spans="2:24" ht="24.75" customHeight="1">
      <c r="N36" s="138"/>
      <c r="O36" s="138"/>
      <c r="P36" s="138"/>
      <c r="Q36" s="138"/>
      <c r="R36" s="138"/>
      <c r="S36" s="138"/>
      <c r="T36" s="138"/>
      <c r="U36" s="138"/>
      <c r="V36" s="138"/>
      <c r="W36" s="138"/>
      <c r="X36" s="138"/>
    </row>
    <row r="37" spans="2:24" ht="24.75" customHeight="1">
      <c r="N37" s="138"/>
      <c r="O37" s="138"/>
      <c r="P37" s="138"/>
      <c r="Q37" s="138"/>
      <c r="R37" s="138"/>
      <c r="S37" s="138"/>
      <c r="T37" s="138"/>
      <c r="U37" s="138"/>
      <c r="V37" s="138"/>
      <c r="W37" s="138"/>
      <c r="X37" s="138"/>
    </row>
    <row r="38" spans="2:24" ht="24.75" customHeight="1">
      <c r="N38" s="138"/>
      <c r="O38" s="138"/>
      <c r="P38" s="138"/>
      <c r="Q38" s="138"/>
      <c r="R38" s="138"/>
      <c r="S38" s="138"/>
      <c r="T38" s="138"/>
      <c r="U38" s="138"/>
      <c r="V38" s="138"/>
      <c r="W38" s="138"/>
      <c r="X38" s="138"/>
    </row>
    <row r="39" spans="2:24" ht="24.75" customHeight="1">
      <c r="N39" s="138"/>
      <c r="O39" s="138"/>
      <c r="P39" s="138"/>
      <c r="Q39" s="138"/>
      <c r="R39" s="138"/>
      <c r="S39" s="138"/>
      <c r="T39" s="138"/>
      <c r="U39" s="138"/>
      <c r="V39" s="138"/>
      <c r="W39" s="138"/>
      <c r="X39" s="138"/>
    </row>
    <row r="40" spans="2:24" ht="24.75" customHeight="1">
      <c r="N40" s="138"/>
      <c r="O40" s="138"/>
      <c r="P40" s="138"/>
      <c r="Q40" s="138"/>
      <c r="R40" s="138"/>
      <c r="S40" s="138"/>
      <c r="T40" s="138"/>
      <c r="U40" s="138"/>
      <c r="V40" s="138"/>
      <c r="W40" s="138"/>
      <c r="X40" s="138"/>
    </row>
    <row r="41" spans="2:24" ht="24.75" customHeight="1">
      <c r="N41" s="138"/>
      <c r="O41" s="138"/>
      <c r="P41" s="138"/>
      <c r="Q41" s="138"/>
      <c r="R41" s="138"/>
      <c r="S41" s="138"/>
      <c r="T41" s="138"/>
      <c r="U41" s="138"/>
      <c r="V41" s="138"/>
      <c r="W41" s="138"/>
      <c r="X41" s="138"/>
    </row>
    <row r="42" spans="2:24" ht="24.75" customHeight="1">
      <c r="N42" s="138"/>
      <c r="O42" s="138"/>
      <c r="P42" s="138"/>
      <c r="Q42" s="138"/>
      <c r="R42" s="138"/>
      <c r="S42" s="138"/>
      <c r="T42" s="138"/>
      <c r="U42" s="138"/>
      <c r="V42" s="138"/>
      <c r="W42" s="138"/>
      <c r="X42" s="138"/>
    </row>
    <row r="43" spans="2:24" ht="24.75" customHeight="1">
      <c r="N43" s="138"/>
      <c r="O43" s="138"/>
      <c r="P43" s="138"/>
      <c r="Q43" s="138"/>
      <c r="R43" s="138"/>
      <c r="S43" s="138"/>
      <c r="T43" s="138"/>
      <c r="U43" s="138"/>
      <c r="V43" s="138"/>
      <c r="W43" s="138"/>
      <c r="X43" s="138"/>
    </row>
    <row r="44" spans="2:24" ht="24.75" customHeight="1">
      <c r="N44" s="138"/>
      <c r="O44" s="138"/>
      <c r="P44" s="138"/>
      <c r="Q44" s="138"/>
      <c r="R44" s="138"/>
      <c r="S44" s="138"/>
      <c r="T44" s="138"/>
      <c r="U44" s="138"/>
      <c r="V44" s="138"/>
      <c r="W44" s="138"/>
      <c r="X44" s="138"/>
    </row>
    <row r="45" spans="2:24" ht="24.75" customHeight="1">
      <c r="N45" s="138"/>
      <c r="O45" s="138"/>
      <c r="P45" s="138"/>
      <c r="Q45" s="138"/>
      <c r="R45" s="138"/>
      <c r="S45" s="138"/>
      <c r="T45" s="138"/>
      <c r="U45" s="138"/>
      <c r="V45" s="138"/>
      <c r="W45" s="138"/>
      <c r="X45" s="138"/>
    </row>
    <row r="46" spans="2:24" ht="24.75" customHeight="1">
      <c r="N46" s="138"/>
      <c r="O46" s="138"/>
      <c r="P46" s="138"/>
      <c r="Q46" s="138"/>
      <c r="R46" s="138"/>
      <c r="S46" s="138"/>
      <c r="T46" s="138"/>
      <c r="U46" s="138"/>
      <c r="V46" s="138"/>
      <c r="W46" s="138"/>
      <c r="X46" s="138"/>
    </row>
    <row r="47" spans="2:24" ht="24.75" customHeight="1">
      <c r="N47" s="138"/>
    </row>
    <row r="48" spans="2:24" ht="24.75" customHeight="1">
      <c r="N48" s="138"/>
    </row>
    <row r="49" spans="12:14" ht="24.75" customHeight="1">
      <c r="N49" s="138"/>
    </row>
    <row r="50" spans="12:14" ht="24.75" customHeight="1">
      <c r="L50" s="138"/>
      <c r="N50" s="138"/>
    </row>
  </sheetData>
  <sheetProtection algorithmName="SHA-512" hashValue="jzU/c/4iWn7+nKBCm0CWQXwaC/ppDQ9wwuDF9DZ0MC389wL48e2wJqf/SIahmgkDjm8cfXzxPywH2pAdzenaQg==" saltValue="gt68sHvGaLcMjydxilBiaA==" spinCount="100000" sheet="1" objects="1" scenarios="1" selectLockedCells="1"/>
  <mergeCells count="16">
    <mergeCell ref="U21:Z21"/>
    <mergeCell ref="N8:O8"/>
    <mergeCell ref="Q8:R8"/>
    <mergeCell ref="S8:U8"/>
    <mergeCell ref="T13:Z13"/>
    <mergeCell ref="B21:J21"/>
    <mergeCell ref="S9:S11"/>
    <mergeCell ref="N10:O11"/>
    <mergeCell ref="Q13:R13"/>
    <mergeCell ref="S13:S15"/>
    <mergeCell ref="B19:H19"/>
    <mergeCell ref="C2:M2"/>
    <mergeCell ref="C3:M3"/>
    <mergeCell ref="B5:M5"/>
    <mergeCell ref="B14:I14"/>
    <mergeCell ref="C8:F8"/>
  </mergeCells>
  <conditionalFormatting sqref="R10">
    <cfRule type="expression" dxfId="32" priority="3">
      <formula>#REF!&lt;&gt;"errore o dati mancanti"</formula>
    </cfRule>
    <cfRule type="expression" dxfId="31" priority="4">
      <formula>#REF!="errore o dati mancanti"</formula>
    </cfRule>
  </conditionalFormatting>
  <conditionalFormatting sqref="O16">
    <cfRule type="expression" dxfId="30" priority="5">
      <formula>#REF!="errore o dati mancanti"</formula>
    </cfRule>
  </conditionalFormatting>
  <conditionalFormatting sqref="R16">
    <cfRule type="expression" dxfId="29" priority="1">
      <formula>#REF!&lt;&gt;"errore o dati mancanti"</formula>
    </cfRule>
    <cfRule type="expression" dxfId="28" priority="2">
      <formula>#REF!="errore o dati mancanti"</formula>
    </cfRule>
  </conditionalFormatting>
  <dataValidations count="5">
    <dataValidation type="list" allowBlank="1" showInputMessage="1" showErrorMessage="1" sqref="K21">
      <formula1>$J$10:$J$11</formula1>
    </dataValidation>
    <dataValidation type="list" allowBlank="1" showInputMessage="1" showErrorMessage="1" sqref="R9">
      <formula1>$T$9:$T$11</formula1>
    </dataValidation>
    <dataValidation type="list" allowBlank="1" showInputMessage="1" showErrorMessage="1" sqref="R14">
      <formula1>$T$14:$Z$14</formula1>
    </dataValidation>
    <dataValidation type="list" allowBlank="1" showInputMessage="1" showErrorMessage="1" sqref="R15">
      <formula1>$U$14:$Z$14</formula1>
    </dataValidation>
    <dataValidation type="list" allowBlank="1" showInputMessage="1" showErrorMessage="1" sqref="K19">
      <formula1>$B$32:$R$32</formula1>
    </dataValidation>
  </dataValidations>
  <hyperlinks>
    <hyperlink ref="C8" r:id="rId1"/>
    <hyperlink ref="X24" r:id="rId2"/>
    <hyperlink ref="X23" r:id="rId3" display="https://statistica.regione.emilia-romagna.it/turismo/dati-preliminari"/>
  </hyperlinks>
  <pageMargins left="0.7" right="0.7" top="0.75" bottom="0.75" header="0.3" footer="0.3"/>
  <pageSetup paperSize="8" scale="56" orientation="landscape" horizontalDpi="1200" verticalDpi="1200"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pageSetUpPr fitToPage="1"/>
  </sheetPr>
  <dimension ref="B1:AE49"/>
  <sheetViews>
    <sheetView showGridLines="0" zoomScaleNormal="100" workbookViewId="0">
      <selection activeCell="Q28" sqref="Q28"/>
    </sheetView>
  </sheetViews>
  <sheetFormatPr defaultColWidth="9.140625" defaultRowHeight="12.75"/>
  <cols>
    <col min="1" max="1" width="5.7109375" style="138" customWidth="1"/>
    <col min="2" max="2" width="25.28515625" style="138" customWidth="1"/>
    <col min="3" max="3" width="13.85546875" style="138" customWidth="1"/>
    <col min="4" max="4" width="7.28515625" style="138" customWidth="1"/>
    <col min="5" max="5" width="12.5703125" style="138" customWidth="1"/>
    <col min="6" max="7" width="7.28515625" style="138" customWidth="1"/>
    <col min="8" max="8" width="12.5703125" style="138" customWidth="1"/>
    <col min="9" max="9" width="7.28515625" style="138" customWidth="1"/>
    <col min="10" max="10" width="8.5703125" style="138" customWidth="1"/>
    <col min="11" max="11" width="12.5703125" style="138" customWidth="1"/>
    <col min="12" max="13" width="7.28515625" style="138" customWidth="1"/>
    <col min="14" max="14" width="9.42578125" style="138" customWidth="1"/>
    <col min="15" max="15" width="8.7109375" style="138" customWidth="1"/>
    <col min="16" max="16" width="25.7109375" style="221" customWidth="1"/>
    <col min="17" max="17" width="14" style="221" customWidth="1"/>
    <col min="18" max="18" width="3.7109375" style="221" customWidth="1"/>
    <col min="19" max="19" width="25.7109375" style="221" customWidth="1"/>
    <col min="20" max="20" width="15.7109375" style="221" customWidth="1"/>
    <col min="21" max="26" width="12.7109375" style="221" customWidth="1"/>
    <col min="27" max="28" width="12.7109375" style="138" customWidth="1"/>
    <col min="29" max="16384" width="9.140625" style="138"/>
  </cols>
  <sheetData>
    <row r="1" spans="2:26" ht="13.5" thickBot="1"/>
    <row r="2" spans="2:26" s="5" customFormat="1" ht="35.1" customHeight="1">
      <c r="B2" s="477" t="s">
        <v>339</v>
      </c>
      <c r="C2" s="935" t="s">
        <v>398</v>
      </c>
      <c r="D2" s="936"/>
      <c r="E2" s="936"/>
      <c r="F2" s="936"/>
      <c r="G2" s="936"/>
      <c r="H2" s="936"/>
      <c r="I2" s="936"/>
      <c r="J2" s="936"/>
      <c r="K2" s="936"/>
      <c r="L2" s="936"/>
      <c r="M2" s="936"/>
      <c r="N2" s="936"/>
      <c r="O2" s="937"/>
    </row>
    <row r="3" spans="2:26" s="5" customFormat="1" ht="35.1" customHeight="1" thickBot="1">
      <c r="B3" s="476" t="s">
        <v>331</v>
      </c>
      <c r="C3" s="1013" t="s">
        <v>347</v>
      </c>
      <c r="D3" s="939"/>
      <c r="E3" s="939"/>
      <c r="F3" s="939"/>
      <c r="G3" s="939"/>
      <c r="H3" s="939"/>
      <c r="I3" s="939"/>
      <c r="J3" s="939"/>
      <c r="K3" s="939"/>
      <c r="L3" s="939"/>
      <c r="M3" s="939"/>
      <c r="N3" s="939"/>
      <c r="O3" s="940"/>
    </row>
    <row r="4" spans="2:26" s="5" customFormat="1" ht="9.9499999999999993" customHeight="1">
      <c r="B4" s="475"/>
      <c r="C4" s="479"/>
      <c r="D4" s="478"/>
      <c r="E4" s="478"/>
      <c r="F4" s="478"/>
      <c r="G4" s="478"/>
      <c r="H4" s="478"/>
      <c r="I4" s="478"/>
      <c r="J4" s="478"/>
      <c r="K4" s="478"/>
      <c r="L4" s="478"/>
      <c r="M4" s="478"/>
      <c r="N4" s="478"/>
      <c r="O4" s="478"/>
    </row>
    <row r="5" spans="2:26" s="5" customFormat="1" ht="24.95" customHeight="1">
      <c r="B5" s="943" t="s">
        <v>29</v>
      </c>
      <c r="C5" s="975"/>
      <c r="D5" s="975"/>
      <c r="E5" s="975"/>
      <c r="F5" s="975"/>
      <c r="G5" s="975"/>
      <c r="H5" s="975"/>
      <c r="I5" s="975"/>
      <c r="J5" s="975"/>
      <c r="K5" s="975"/>
      <c r="L5" s="975"/>
      <c r="M5" s="975"/>
      <c r="N5" s="975"/>
      <c r="O5" s="976"/>
    </row>
    <row r="6" spans="2:26" ht="24.95" customHeight="1">
      <c r="B6" s="139" t="s">
        <v>154</v>
      </c>
      <c r="C6" s="140"/>
      <c r="D6" s="140"/>
      <c r="E6" s="140"/>
      <c r="F6" s="140"/>
      <c r="G6" s="140"/>
      <c r="H6" s="140"/>
    </row>
    <row r="7" spans="2:26" ht="24.95" customHeight="1">
      <c r="B7" s="141" t="s">
        <v>358</v>
      </c>
      <c r="C7" s="140"/>
      <c r="D7" s="140"/>
      <c r="E7" s="140"/>
      <c r="F7" s="140"/>
      <c r="G7" s="140"/>
      <c r="H7" s="140"/>
    </row>
    <row r="8" spans="2:26" s="142" customFormat="1" ht="24.95" customHeight="1">
      <c r="B8" s="978" t="s">
        <v>155</v>
      </c>
      <c r="C8" s="978"/>
      <c r="D8" s="978" t="s">
        <v>156</v>
      </c>
      <c r="E8" s="978"/>
      <c r="F8" s="978"/>
      <c r="G8" s="978"/>
      <c r="H8" s="978"/>
      <c r="I8" s="978"/>
      <c r="J8" s="978"/>
      <c r="K8" s="978"/>
      <c r="L8" s="978"/>
      <c r="M8" s="978"/>
      <c r="N8" s="978"/>
      <c r="P8" s="221"/>
      <c r="Q8" s="221"/>
      <c r="R8" s="221"/>
      <c r="S8" s="221"/>
      <c r="T8" s="221"/>
      <c r="U8" s="221"/>
      <c r="V8" s="221"/>
      <c r="W8" s="221"/>
      <c r="X8" s="221"/>
      <c r="Y8" s="221"/>
      <c r="Z8" s="221"/>
    </row>
    <row r="9" spans="2:26" s="142" customFormat="1" ht="24.95" customHeight="1">
      <c r="B9" s="751"/>
      <c r="C9" s="751"/>
      <c r="D9" s="143">
        <v>10</v>
      </c>
      <c r="E9" s="143">
        <v>20</v>
      </c>
      <c r="F9" s="143">
        <v>30</v>
      </c>
      <c r="G9" s="143">
        <v>40</v>
      </c>
      <c r="H9" s="143">
        <v>50</v>
      </c>
      <c r="I9" s="143">
        <v>60</v>
      </c>
      <c r="J9" s="143">
        <v>70</v>
      </c>
      <c r="K9" s="143">
        <v>80</v>
      </c>
      <c r="L9" s="143">
        <v>90</v>
      </c>
      <c r="M9" s="143">
        <v>100</v>
      </c>
      <c r="N9" s="144" t="s">
        <v>157</v>
      </c>
      <c r="P9" s="221"/>
      <c r="Q9" s="221"/>
      <c r="R9" s="221"/>
      <c r="S9" s="221"/>
      <c r="T9" s="221"/>
      <c r="U9" s="221"/>
      <c r="V9" s="221"/>
      <c r="W9" s="221"/>
      <c r="X9" s="221"/>
      <c r="Y9" s="221"/>
      <c r="Z9" s="221"/>
    </row>
    <row r="10" spans="2:26" s="148" customFormat="1" ht="15" customHeight="1">
      <c r="B10" s="145" t="s">
        <v>158</v>
      </c>
      <c r="C10" s="146">
        <v>0.05</v>
      </c>
      <c r="D10" s="147"/>
      <c r="E10" s="147"/>
      <c r="F10" s="147"/>
      <c r="G10" s="147"/>
      <c r="H10" s="147"/>
      <c r="I10" s="147"/>
      <c r="J10" s="147"/>
      <c r="K10" s="147"/>
      <c r="L10" s="147"/>
      <c r="M10" s="147"/>
      <c r="N10" s="144">
        <f>0.05*D10*0.1+0.05*E10*0.2+0.05*F10*0.3+0.05*G10*0.4+0.05*H10*0.5+0.05*I10*0.6+0.05*J10*0.7+0.05*K10*0.8+0.05*L10*0.9+0.05*M10</f>
        <v>0</v>
      </c>
      <c r="P10" s="221"/>
      <c r="Q10" s="221"/>
      <c r="R10" s="221"/>
      <c r="S10" s="221"/>
      <c r="T10" s="221"/>
      <c r="U10" s="221"/>
      <c r="V10" s="221"/>
      <c r="W10" s="221"/>
      <c r="X10" s="221"/>
      <c r="Y10" s="221"/>
      <c r="Z10" s="221"/>
    </row>
    <row r="11" spans="2:26" s="142" customFormat="1" ht="15" customHeight="1">
      <c r="B11" s="145" t="s">
        <v>159</v>
      </c>
      <c r="C11" s="979">
        <v>0.2</v>
      </c>
      <c r="D11" s="980"/>
      <c r="E11" s="980"/>
      <c r="F11" s="980"/>
      <c r="G11" s="980"/>
      <c r="H11" s="980"/>
      <c r="I11" s="980"/>
      <c r="J11" s="980"/>
      <c r="K11" s="980"/>
      <c r="L11" s="980"/>
      <c r="M11" s="980"/>
      <c r="N11" s="977">
        <f>0.2*D11*0.1+0.2*E11*0.2+0.2*F11*0.3+0.2*G11*0.4+0.2*H11*0.5+0.2*I11*0.6+0.2*J11*0.7+0.2*K11*0.8+0.2*L11*0.9+0.2*M11</f>
        <v>0</v>
      </c>
      <c r="P11" s="221"/>
      <c r="Q11" s="221"/>
      <c r="R11" s="221"/>
      <c r="S11" s="221"/>
      <c r="T11" s="221"/>
      <c r="U11" s="221"/>
      <c r="V11" s="221"/>
      <c r="W11" s="221"/>
      <c r="X11" s="221"/>
      <c r="Y11" s="221"/>
      <c r="Z11" s="221"/>
    </row>
    <row r="12" spans="2:26" s="142" customFormat="1" ht="15" customHeight="1">
      <c r="B12" s="145" t="s">
        <v>160</v>
      </c>
      <c r="C12" s="979"/>
      <c r="D12" s="981"/>
      <c r="E12" s="981"/>
      <c r="F12" s="981"/>
      <c r="G12" s="981"/>
      <c r="H12" s="981"/>
      <c r="I12" s="981"/>
      <c r="J12" s="981"/>
      <c r="K12" s="981"/>
      <c r="L12" s="981"/>
      <c r="M12" s="981"/>
      <c r="N12" s="977"/>
      <c r="P12" s="221"/>
      <c r="Q12" s="221"/>
      <c r="R12" s="221"/>
      <c r="S12" s="221"/>
      <c r="T12" s="221"/>
      <c r="U12" s="221"/>
      <c r="V12" s="221"/>
      <c r="W12" s="221"/>
      <c r="X12" s="221"/>
      <c r="Y12" s="221"/>
      <c r="Z12" s="221"/>
    </row>
    <row r="13" spans="2:26" s="142" customFormat="1" ht="15" customHeight="1">
      <c r="B13" s="145" t="s">
        <v>161</v>
      </c>
      <c r="C13" s="979"/>
      <c r="D13" s="982"/>
      <c r="E13" s="982"/>
      <c r="F13" s="982"/>
      <c r="G13" s="982"/>
      <c r="H13" s="982"/>
      <c r="I13" s="982"/>
      <c r="J13" s="982"/>
      <c r="K13" s="982"/>
      <c r="L13" s="982"/>
      <c r="M13" s="982"/>
      <c r="N13" s="977"/>
      <c r="P13" s="221"/>
      <c r="Q13" s="221"/>
      <c r="R13" s="221"/>
      <c r="S13" s="221"/>
      <c r="T13" s="221"/>
      <c r="U13" s="221"/>
      <c r="V13" s="221"/>
      <c r="W13" s="221"/>
      <c r="X13" s="221"/>
      <c r="Y13" s="221"/>
      <c r="Z13" s="221"/>
    </row>
    <row r="14" spans="2:26" s="142" customFormat="1" ht="15" customHeight="1">
      <c r="B14" s="145" t="s">
        <v>162</v>
      </c>
      <c r="C14" s="146">
        <v>0.1</v>
      </c>
      <c r="D14" s="147"/>
      <c r="E14" s="147"/>
      <c r="F14" s="147"/>
      <c r="G14" s="147"/>
      <c r="H14" s="147"/>
      <c r="I14" s="147"/>
      <c r="J14" s="147"/>
      <c r="K14" s="147"/>
      <c r="L14" s="147"/>
      <c r="M14" s="147"/>
      <c r="N14" s="144">
        <f>0.1*D14*0.1+0.1*E14*0.2+0.1*F14*0.3+0.1*G14*0.4+0.1*H14*0.5+0.1*I14*0.6+0.1*J14*0.7+0.1*K14*0.8+0.1*L14*0.9+0.1*M14</f>
        <v>0</v>
      </c>
      <c r="P14" s="221"/>
      <c r="Q14" s="221"/>
      <c r="R14" s="221"/>
      <c r="S14" s="221"/>
      <c r="T14" s="221"/>
      <c r="U14" s="221"/>
      <c r="V14" s="221"/>
      <c r="W14" s="221"/>
      <c r="X14" s="221"/>
      <c r="Y14" s="221"/>
      <c r="Z14" s="221"/>
    </row>
    <row r="15" spans="2:26" s="142" customFormat="1" ht="15" customHeight="1">
      <c r="B15" s="145" t="s">
        <v>163</v>
      </c>
      <c r="C15" s="146">
        <v>0.05</v>
      </c>
      <c r="D15" s="147"/>
      <c r="E15" s="147"/>
      <c r="F15" s="147"/>
      <c r="G15" s="147"/>
      <c r="H15" s="147"/>
      <c r="I15" s="147"/>
      <c r="J15" s="147"/>
      <c r="K15" s="147"/>
      <c r="L15" s="147"/>
      <c r="M15" s="147"/>
      <c r="N15" s="144">
        <f>0.05*D15*0.1+0.05*E15*0.2+0.05*F15*0.3+0.05*G15*0.4+0.05*H15*0.5+0.05*I15*0.6+0.05*J15*0.7+0.05*K15*0.8+0.05*L15*0.9+0.05*M15</f>
        <v>0</v>
      </c>
      <c r="O15" s="149"/>
      <c r="P15" s="221"/>
      <c r="Q15" s="221"/>
      <c r="R15" s="221"/>
      <c r="S15" s="221"/>
      <c r="T15" s="221"/>
      <c r="U15" s="221"/>
      <c r="V15" s="221"/>
      <c r="W15" s="221"/>
      <c r="X15" s="221"/>
      <c r="Y15" s="221"/>
      <c r="Z15" s="221"/>
    </row>
    <row r="16" spans="2:26" s="142" customFormat="1" ht="15" customHeight="1">
      <c r="B16" s="145" t="s">
        <v>164</v>
      </c>
      <c r="C16" s="146">
        <v>0.1</v>
      </c>
      <c r="D16" s="147"/>
      <c r="E16" s="147"/>
      <c r="F16" s="147"/>
      <c r="G16" s="147"/>
      <c r="H16" s="147"/>
      <c r="I16" s="147"/>
      <c r="J16" s="147"/>
      <c r="K16" s="147"/>
      <c r="L16" s="147"/>
      <c r="M16" s="147"/>
      <c r="N16" s="144">
        <f>0.1*D16*0.1+0.1*E16*0.2+0.1*F16*0.3+0.1*G16*0.4+0.1*H16*0.5+0.1*I16*0.6+0.1*J16*0.7+0.1*K16*0.8+0.1*L16*0.9+0.1*M16</f>
        <v>0</v>
      </c>
      <c r="O16" s="149">
        <v>1</v>
      </c>
      <c r="P16" s="221"/>
      <c r="Q16" s="221"/>
      <c r="R16" s="221"/>
      <c r="S16" s="221"/>
      <c r="T16" s="221"/>
      <c r="U16" s="221"/>
      <c r="V16" s="221"/>
      <c r="W16" s="221"/>
      <c r="X16" s="221"/>
      <c r="Y16" s="221"/>
      <c r="Z16" s="221"/>
    </row>
    <row r="17" spans="2:28" s="153" customFormat="1" ht="15" customHeight="1">
      <c r="B17" s="267" t="s">
        <v>165</v>
      </c>
      <c r="C17" s="268"/>
      <c r="D17" s="268"/>
      <c r="E17" s="268"/>
      <c r="F17" s="268"/>
      <c r="G17" s="268"/>
      <c r="H17" s="268"/>
      <c r="I17" s="268"/>
      <c r="J17" s="268"/>
      <c r="K17" s="268"/>
      <c r="L17" s="1014" t="s">
        <v>166</v>
      </c>
      <c r="M17" s="1015"/>
      <c r="N17" s="152">
        <f>SUM(N10:N16)</f>
        <v>0</v>
      </c>
      <c r="P17" s="221"/>
      <c r="Q17" s="221"/>
      <c r="R17" s="221"/>
      <c r="S17" s="221"/>
      <c r="T17" s="221"/>
      <c r="U17" s="221"/>
      <c r="V17" s="221"/>
      <c r="W17" s="221"/>
      <c r="X17" s="221"/>
      <c r="Y17" s="221"/>
      <c r="Z17" s="221"/>
    </row>
    <row r="18" spans="2:28" s="153" customFormat="1" ht="15" customHeight="1">
      <c r="B18" s="267" t="s">
        <v>167</v>
      </c>
      <c r="C18" s="268"/>
      <c r="D18" s="268"/>
      <c r="E18" s="268"/>
      <c r="F18" s="268"/>
      <c r="G18" s="268"/>
      <c r="H18" s="268"/>
      <c r="I18" s="268"/>
      <c r="J18" s="268"/>
      <c r="K18" s="268"/>
      <c r="L18" s="1014" t="s">
        <v>168</v>
      </c>
      <c r="M18" s="1015"/>
      <c r="N18" s="152">
        <f>N17</f>
        <v>0</v>
      </c>
      <c r="P18" s="221"/>
      <c r="Q18" s="221"/>
      <c r="R18" s="221"/>
      <c r="S18" s="221"/>
      <c r="T18" s="221"/>
      <c r="U18" s="221"/>
      <c r="V18" s="221"/>
      <c r="W18" s="221"/>
      <c r="X18" s="221"/>
      <c r="Y18" s="221"/>
      <c r="Z18" s="221"/>
    </row>
    <row r="19" spans="2:28" s="142" customFormat="1" ht="15" customHeight="1">
      <c r="B19" s="985" t="s">
        <v>169</v>
      </c>
      <c r="C19" s="985"/>
      <c r="D19" s="985"/>
      <c r="E19" s="985"/>
      <c r="F19" s="985"/>
      <c r="G19" s="985"/>
      <c r="H19" s="985"/>
      <c r="I19" s="985"/>
      <c r="J19" s="985"/>
      <c r="K19" s="985"/>
      <c r="L19" s="985"/>
      <c r="M19" s="985"/>
      <c r="N19" s="152">
        <f>N17+N18</f>
        <v>0</v>
      </c>
      <c r="P19" s="221"/>
      <c r="Q19" s="221"/>
      <c r="R19" s="221"/>
      <c r="S19" s="221"/>
      <c r="T19" s="221"/>
      <c r="U19" s="221"/>
      <c r="V19" s="221"/>
      <c r="W19" s="221"/>
      <c r="X19" s="221"/>
      <c r="Y19" s="221"/>
      <c r="Z19" s="221"/>
    </row>
    <row r="20" spans="2:28" s="142" customFormat="1" ht="15" customHeight="1">
      <c r="B20" s="482"/>
      <c r="K20" s="154"/>
      <c r="L20" s="156"/>
      <c r="M20" s="156"/>
      <c r="N20" s="156" t="str">
        <f>IF(N17&lt;=0.5,"max 50%VERIFICATO","max 50 % NON VERIFICATO")</f>
        <v>max 50%VERIFICATO</v>
      </c>
      <c r="P20" s="221"/>
      <c r="Q20" s="221"/>
      <c r="R20" s="221"/>
      <c r="S20" s="221"/>
      <c r="T20" s="221"/>
      <c r="U20" s="221"/>
      <c r="V20" s="221"/>
      <c r="W20" s="221"/>
      <c r="X20" s="221"/>
      <c r="Y20" s="221"/>
      <c r="Z20" s="221"/>
    </row>
    <row r="21" spans="2:28" s="142" customFormat="1" ht="15" customHeight="1">
      <c r="B21" s="482"/>
      <c r="K21" s="154"/>
      <c r="L21" s="154"/>
      <c r="M21" s="154"/>
      <c r="N21" s="154"/>
      <c r="P21" s="221"/>
      <c r="Q21" s="221"/>
      <c r="R21" s="221"/>
      <c r="S21" s="221"/>
      <c r="T21" s="221"/>
      <c r="U21" s="221"/>
      <c r="V21" s="221"/>
      <c r="W21" s="221"/>
      <c r="X21" s="221"/>
      <c r="Y21" s="221"/>
      <c r="Z21" s="221"/>
    </row>
    <row r="22" spans="2:28" ht="24.75" customHeight="1">
      <c r="B22" s="139" t="s">
        <v>170</v>
      </c>
      <c r="C22" s="140"/>
      <c r="D22" s="140"/>
      <c r="E22" s="140"/>
      <c r="F22" s="140"/>
      <c r="G22" s="140"/>
      <c r="H22" s="140"/>
      <c r="L22" s="157"/>
    </row>
    <row r="23" spans="2:28" ht="24.75" customHeight="1">
      <c r="B23" s="50" t="s">
        <v>456</v>
      </c>
      <c r="C23" s="1016" t="s">
        <v>97</v>
      </c>
      <c r="D23" s="1017"/>
      <c r="E23" s="1017"/>
      <c r="F23" s="1017"/>
      <c r="G23" s="1017"/>
      <c r="H23" s="8"/>
      <c r="I23" s="140"/>
      <c r="J23" s="157"/>
      <c r="N23" s="222"/>
      <c r="O23" s="269"/>
      <c r="P23" s="778" t="s">
        <v>399</v>
      </c>
      <c r="Q23" s="957"/>
      <c r="R23" s="51"/>
      <c r="S23" s="999" t="s">
        <v>454</v>
      </c>
      <c r="T23" s="1000"/>
      <c r="U23" s="963" t="s">
        <v>100</v>
      </c>
      <c r="V23" s="964"/>
      <c r="W23" s="965"/>
      <c r="X23" s="222"/>
      <c r="Y23" s="269"/>
      <c r="Z23" s="222"/>
    </row>
    <row r="24" spans="2:28" ht="24.75" customHeight="1">
      <c r="B24" s="139"/>
      <c r="C24" s="499" t="s">
        <v>359</v>
      </c>
      <c r="D24" s="140"/>
      <c r="E24" s="140"/>
      <c r="F24" s="140"/>
      <c r="G24" s="140"/>
      <c r="H24" s="140"/>
      <c r="L24" s="157"/>
      <c r="P24" s="4"/>
      <c r="Q24" s="224"/>
      <c r="R24" s="51"/>
      <c r="S24" s="162" t="s">
        <v>101</v>
      </c>
      <c r="T24" s="225" t="s">
        <v>102</v>
      </c>
      <c r="U24" s="966" t="s">
        <v>103</v>
      </c>
      <c r="V24" s="59" t="s">
        <v>104</v>
      </c>
      <c r="W24" s="60">
        <v>1</v>
      </c>
      <c r="X24" s="222"/>
      <c r="Y24" s="222"/>
      <c r="Z24" s="222"/>
    </row>
    <row r="25" spans="2:28" ht="24.75" customHeight="1">
      <c r="B25" s="163" t="s">
        <v>227</v>
      </c>
      <c r="C25" s="76">
        <f>Q31*0.475</f>
        <v>0</v>
      </c>
      <c r="D25" s="164" t="s">
        <v>117</v>
      </c>
      <c r="E25" s="165" t="str">
        <f>IF(N17&gt;0.5,"ERRORE, RIPETERE STIMA INCIDENZA LAVORI","")</f>
        <v/>
      </c>
      <c r="F25" s="140"/>
      <c r="G25" s="140"/>
      <c r="H25" s="140"/>
      <c r="P25" s="1003" t="s">
        <v>228</v>
      </c>
      <c r="Q25" s="1004"/>
      <c r="R25" s="51"/>
      <c r="S25" s="529" t="s">
        <v>503</v>
      </c>
      <c r="T25" s="392">
        <f>IF(T24=V24,AVERAGE(Q28:Q29)*W24,IF(T24=V25,AVERAGE(Q28:Q29)*W25,IF(T24=V26,AVERAGE(Q28:Q29)*W26,"errore o dati mancanti")))</f>
        <v>0</v>
      </c>
      <c r="U25" s="967"/>
      <c r="V25" s="59" t="s">
        <v>102</v>
      </c>
      <c r="W25" s="60">
        <v>1.3</v>
      </c>
      <c r="X25" s="229"/>
      <c r="Y25" s="229"/>
      <c r="Z25" s="222"/>
    </row>
    <row r="26" spans="2:28" ht="24.75" customHeight="1" thickBot="1">
      <c r="B26" s="141"/>
      <c r="C26" s="140"/>
      <c r="D26" s="140"/>
      <c r="E26" s="140"/>
      <c r="G26" s="140"/>
      <c r="H26" s="140"/>
      <c r="P26" s="1005"/>
      <c r="Q26" s="1006"/>
      <c r="R26" s="231"/>
      <c r="S26" s="530" t="s">
        <v>504</v>
      </c>
      <c r="T26" s="232"/>
      <c r="U26" s="968"/>
      <c r="V26" s="66" t="s">
        <v>107</v>
      </c>
      <c r="W26" s="60">
        <v>1.9</v>
      </c>
      <c r="X26" s="229"/>
      <c r="Y26" s="229"/>
      <c r="Z26" s="222"/>
    </row>
    <row r="27" spans="2:28" ht="24.75" customHeight="1">
      <c r="B27" s="169" t="s">
        <v>172</v>
      </c>
      <c r="C27" s="170"/>
      <c r="D27" s="170"/>
      <c r="E27" s="170"/>
      <c r="F27" s="170"/>
      <c r="G27" s="170"/>
      <c r="H27" s="170"/>
      <c r="I27" s="171"/>
      <c r="J27" s="171"/>
      <c r="K27" s="171"/>
      <c r="L27" s="171"/>
      <c r="M27" s="171"/>
      <c r="N27" s="172"/>
      <c r="P27" s="55"/>
      <c r="Q27" s="234"/>
      <c r="R27" s="51"/>
      <c r="S27" s="235"/>
      <c r="T27" s="235"/>
      <c r="U27" s="229"/>
      <c r="V27" s="2"/>
      <c r="W27" s="229"/>
      <c r="X27" s="229"/>
      <c r="Y27" s="229"/>
      <c r="Z27" s="222"/>
    </row>
    <row r="28" spans="2:28" ht="24.75" customHeight="1">
      <c r="B28" s="270" t="s">
        <v>229</v>
      </c>
      <c r="C28" s="140"/>
      <c r="D28" s="140"/>
      <c r="E28" s="140"/>
      <c r="F28" s="140"/>
      <c r="G28" s="140"/>
      <c r="H28" s="140"/>
      <c r="N28" s="173"/>
      <c r="P28" s="61" t="s">
        <v>193</v>
      </c>
      <c r="Q28" s="62">
        <v>0</v>
      </c>
      <c r="R28" s="51"/>
      <c r="S28" s="778" t="s">
        <v>194</v>
      </c>
      <c r="T28" s="1007"/>
      <c r="U28" s="966" t="s">
        <v>195</v>
      </c>
      <c r="V28" s="963" t="s">
        <v>196</v>
      </c>
      <c r="W28" s="964"/>
      <c r="X28" s="964"/>
      <c r="Y28" s="964"/>
      <c r="Z28" s="964"/>
      <c r="AA28" s="1011"/>
      <c r="AB28" s="1012"/>
    </row>
    <row r="29" spans="2:28" ht="24.75" customHeight="1">
      <c r="B29" s="178" t="s">
        <v>121</v>
      </c>
      <c r="H29" s="140"/>
      <c r="N29" s="173"/>
      <c r="P29" s="61" t="s">
        <v>198</v>
      </c>
      <c r="Q29" s="62">
        <v>0</v>
      </c>
      <c r="R29" s="51"/>
      <c r="S29" s="180" t="s">
        <v>199</v>
      </c>
      <c r="T29" s="237" t="s">
        <v>200</v>
      </c>
      <c r="U29" s="967"/>
      <c r="V29" s="352" t="s">
        <v>201</v>
      </c>
      <c r="W29" s="352" t="s">
        <v>200</v>
      </c>
      <c r="X29" s="352" t="s">
        <v>202</v>
      </c>
      <c r="Y29" s="352" t="s">
        <v>203</v>
      </c>
      <c r="Z29" s="352" t="s">
        <v>450</v>
      </c>
      <c r="AA29" s="352" t="s">
        <v>451</v>
      </c>
      <c r="AB29" s="352" t="s">
        <v>452</v>
      </c>
    </row>
    <row r="30" spans="2:28" ht="24.75" customHeight="1">
      <c r="B30" s="181" t="s">
        <v>176</v>
      </c>
      <c r="E30" s="524"/>
      <c r="L30" s="271"/>
      <c r="M30" s="271"/>
      <c r="N30" s="272"/>
      <c r="P30" s="61"/>
      <c r="Q30" s="56"/>
      <c r="R30" s="51"/>
      <c r="S30" s="238" t="s">
        <v>230</v>
      </c>
      <c r="T30" s="606" t="s">
        <v>200</v>
      </c>
      <c r="U30" s="934"/>
      <c r="V30" s="346">
        <v>1</v>
      </c>
      <c r="W30" s="346">
        <v>0.81</v>
      </c>
      <c r="X30" s="346">
        <v>1.52</v>
      </c>
      <c r="Y30" s="346">
        <v>0.85</v>
      </c>
      <c r="Z30" s="346">
        <v>0.33</v>
      </c>
      <c r="AA30" s="346">
        <v>0.53</v>
      </c>
      <c r="AB30" s="346">
        <v>0.37</v>
      </c>
    </row>
    <row r="31" spans="2:28" ht="24.75" customHeight="1">
      <c r="B31" s="638" t="s">
        <v>492</v>
      </c>
      <c r="C31" s="273"/>
      <c r="D31" s="193" t="s">
        <v>179</v>
      </c>
      <c r="E31" s="712">
        <v>0</v>
      </c>
      <c r="G31" s="193" t="s">
        <v>180</v>
      </c>
      <c r="H31" s="712">
        <v>0</v>
      </c>
      <c r="I31" s="274"/>
      <c r="J31" s="194" t="s">
        <v>231</v>
      </c>
      <c r="K31" s="240">
        <f>E31+0.6*H31</f>
        <v>0</v>
      </c>
      <c r="M31" s="275"/>
      <c r="N31" s="276" t="s">
        <v>132</v>
      </c>
      <c r="P31" s="69" t="s">
        <v>108</v>
      </c>
      <c r="Q31" s="239">
        <f>T31</f>
        <v>0</v>
      </c>
      <c r="R31" s="51"/>
      <c r="S31" s="649" t="s">
        <v>471</v>
      </c>
      <c r="T31" s="620">
        <f>IF(AND(T29=W29,T30=W29),T25*V30,IF(AND(T29=X29,T30=X29),T25*V30,IF(AND(T29=Y29,T30=Y29),T25*V30,IF(AND(T29=Z29,T30=Z29),T25*V30,IF(AND(T29=AA29,T30=AA29),T25*V30,IF(AND(T29=AB29,T30=AB29),T25*V30,IF(AND(T29=V29,T30=W29),T25*W30,IF(AND(T29=V29,T30=X29),T25*X30,IF(AND(T29=V29,T30=Y29),T25*Y30,IF(AND(T29=V29,T30=Z29),T25*Z30,IF(AND(T29=V29,T30=AA29),T25*AA30,IF(AND(T29=V29,T30=AB29),T25*AB30,"errore/dati mancanti"))))))))))))</f>
        <v>0</v>
      </c>
    </row>
    <row r="32" spans="2:28" s="187" customFormat="1" ht="24.75" customHeight="1">
      <c r="B32" s="181" t="s">
        <v>183</v>
      </c>
      <c r="C32" s="138"/>
      <c r="D32" s="138"/>
      <c r="E32" s="645" t="s">
        <v>496</v>
      </c>
      <c r="F32" s="138"/>
      <c r="G32" s="138"/>
      <c r="H32" s="138"/>
      <c r="I32" s="138"/>
      <c r="J32" s="138"/>
      <c r="K32" s="138"/>
      <c r="L32" s="271"/>
      <c r="M32" s="271"/>
      <c r="N32" s="276" t="s">
        <v>135</v>
      </c>
      <c r="P32" s="649" t="s">
        <v>385</v>
      </c>
      <c r="Q32" s="51"/>
      <c r="R32" s="51"/>
      <c r="S32" s="221"/>
      <c r="T32" s="221"/>
      <c r="U32" s="221"/>
      <c r="V32" s="221"/>
      <c r="W32" s="221"/>
      <c r="X32" s="221"/>
      <c r="Y32" s="221"/>
      <c r="Z32" s="221"/>
    </row>
    <row r="33" spans="2:31" ht="24.75" customHeight="1">
      <c r="B33" s="181" t="s">
        <v>232</v>
      </c>
      <c r="L33" s="271"/>
      <c r="M33" s="271"/>
      <c r="N33" s="277"/>
      <c r="P33" s="650" t="s">
        <v>386</v>
      </c>
      <c r="Q33" s="51"/>
    </row>
    <row r="34" spans="2:31" ht="24.75" customHeight="1">
      <c r="B34" s="991" t="s">
        <v>233</v>
      </c>
      <c r="C34" s="992"/>
      <c r="D34" s="992"/>
      <c r="E34" s="992"/>
      <c r="F34" s="992"/>
      <c r="G34" s="992"/>
      <c r="H34" s="992"/>
      <c r="I34" s="992"/>
      <c r="J34" s="278"/>
      <c r="K34" s="279"/>
      <c r="L34" s="245">
        <f>HLOOKUP(N34,B48:Q49,2,0)</f>
        <v>7</v>
      </c>
      <c r="M34" s="246" t="s">
        <v>234</v>
      </c>
      <c r="N34" s="247" t="s">
        <v>211</v>
      </c>
      <c r="P34" s="51"/>
      <c r="Q34" s="703" t="s">
        <v>598</v>
      </c>
    </row>
    <row r="35" spans="2:31" ht="9.9499999999999993" customHeight="1" thickBot="1">
      <c r="B35" s="248"/>
      <c r="C35" s="249"/>
      <c r="D35" s="249"/>
      <c r="E35" s="249"/>
      <c r="F35" s="249"/>
      <c r="G35" s="249"/>
      <c r="H35" s="249"/>
      <c r="I35" s="249"/>
      <c r="K35" s="186"/>
      <c r="L35" s="274"/>
      <c r="M35" s="274"/>
      <c r="N35" s="241"/>
      <c r="P35" s="51"/>
      <c r="Q35" s="51"/>
    </row>
    <row r="36" spans="2:31" ht="50.1" customHeight="1" thickBot="1">
      <c r="B36" s="991" t="s">
        <v>558</v>
      </c>
      <c r="C36" s="992"/>
      <c r="D36" s="992"/>
      <c r="E36" s="992"/>
      <c r="F36" s="992"/>
      <c r="G36" s="992"/>
      <c r="H36" s="992"/>
      <c r="I36" s="992"/>
      <c r="J36" s="992"/>
      <c r="K36" s="992"/>
      <c r="L36" s="992"/>
      <c r="M36" s="993"/>
      <c r="N36" s="117" t="s">
        <v>132</v>
      </c>
      <c r="P36" s="51"/>
      <c r="Q36" s="707" t="s">
        <v>546</v>
      </c>
      <c r="R36" s="708" t="s">
        <v>1</v>
      </c>
      <c r="S36" s="706" t="s">
        <v>547</v>
      </c>
      <c r="T36" s="705" t="e">
        <f>(S37*S38*S39*1000)/S40</f>
        <v>#DIV/0!</v>
      </c>
      <c r="U36" s="709"/>
      <c r="V36" s="744" t="e">
        <f>T36/0.475</f>
        <v>#DIV/0!</v>
      </c>
      <c r="W36" s="1009" t="s">
        <v>557</v>
      </c>
      <c r="X36" s="1010"/>
      <c r="Y36" s="1010"/>
      <c r="Z36" s="1010"/>
      <c r="AA36" s="1010"/>
      <c r="AB36" s="1010"/>
    </row>
    <row r="37" spans="2:31" ht="24.75" customHeight="1" thickBot="1">
      <c r="B37" s="198"/>
      <c r="C37" s="280"/>
      <c r="D37" s="280"/>
      <c r="E37" s="280"/>
      <c r="F37" s="280"/>
      <c r="G37" s="280"/>
      <c r="H37" s="280"/>
      <c r="I37" s="280"/>
      <c r="J37" s="280"/>
      <c r="K37" s="280"/>
      <c r="L37" s="250"/>
      <c r="M37" s="281">
        <v>0</v>
      </c>
      <c r="N37" s="282">
        <v>35</v>
      </c>
      <c r="Q37" s="222" t="s">
        <v>430</v>
      </c>
      <c r="R37" s="222" t="s">
        <v>1</v>
      </c>
      <c r="S37" s="704">
        <v>0</v>
      </c>
      <c r="T37" s="716" t="s">
        <v>549</v>
      </c>
    </row>
    <row r="38" spans="2:31" ht="30" customHeight="1" thickBot="1">
      <c r="B38" s="283"/>
      <c r="C38" s="284" t="s">
        <v>235</v>
      </c>
      <c r="D38" s="285"/>
      <c r="E38" s="285"/>
      <c r="F38" s="285"/>
      <c r="G38" s="1018">
        <f>IF(N36="SI",G45,IF(N36="NO",G46))</f>
        <v>0</v>
      </c>
      <c r="H38" s="1019"/>
      <c r="I38" s="1019"/>
      <c r="J38" s="1019"/>
      <c r="K38" s="285"/>
      <c r="L38" s="286"/>
      <c r="M38" s="287"/>
      <c r="N38" s="288"/>
      <c r="Q38" s="222" t="s">
        <v>548</v>
      </c>
      <c r="R38" s="222" t="s">
        <v>1</v>
      </c>
      <c r="S38" s="742">
        <v>0.255</v>
      </c>
      <c r="T38" s="717" t="s">
        <v>556</v>
      </c>
      <c r="U38" s="138"/>
      <c r="V38" s="138"/>
      <c r="W38" s="138"/>
      <c r="X38" s="138"/>
      <c r="Z38" s="713" t="s">
        <v>555</v>
      </c>
    </row>
    <row r="39" spans="2:31" s="140" customFormat="1" ht="24.75" customHeight="1">
      <c r="K39" s="289"/>
      <c r="L39" s="290"/>
      <c r="M39" s="291"/>
      <c r="N39" s="611" t="s">
        <v>388</v>
      </c>
      <c r="Q39" s="222" t="s">
        <v>552</v>
      </c>
      <c r="R39" s="222" t="s">
        <v>1</v>
      </c>
      <c r="S39" s="743">
        <v>95.21</v>
      </c>
      <c r="T39" s="716" t="s">
        <v>594</v>
      </c>
      <c r="U39" s="221"/>
      <c r="V39" s="221"/>
      <c r="W39" s="221"/>
      <c r="X39" s="221"/>
      <c r="Y39" s="148"/>
      <c r="Z39" s="714" t="s">
        <v>554</v>
      </c>
      <c r="AA39" s="138"/>
      <c r="AB39" s="138"/>
      <c r="AC39" s="138"/>
      <c r="AD39" s="138"/>
      <c r="AE39" s="138"/>
    </row>
    <row r="40" spans="2:31" s="294" customFormat="1" ht="24.75" customHeight="1">
      <c r="N40" s="611" t="s">
        <v>389</v>
      </c>
      <c r="P40" s="295"/>
      <c r="Q40" s="222" t="s">
        <v>553</v>
      </c>
      <c r="R40" s="222" t="s">
        <v>1</v>
      </c>
      <c r="S40" s="712">
        <v>0</v>
      </c>
      <c r="T40" s="716" t="s">
        <v>550</v>
      </c>
      <c r="U40" s="221"/>
      <c r="V40" s="221"/>
      <c r="W40" s="221"/>
      <c r="X40" s="221"/>
      <c r="Y40" s="221"/>
      <c r="Z40" s="221"/>
      <c r="AA40" s="138"/>
      <c r="AB40" s="138"/>
      <c r="AC40" s="138"/>
      <c r="AD40" s="138"/>
      <c r="AE40" s="138"/>
    </row>
    <row r="41" spans="2:31" s="294" customFormat="1" ht="24.75" customHeight="1">
      <c r="B41" s="138"/>
      <c r="C41" s="138"/>
      <c r="D41" s="138"/>
      <c r="E41" s="138"/>
      <c r="F41" s="138"/>
      <c r="G41" s="138"/>
      <c r="H41" s="138"/>
      <c r="I41" s="138"/>
      <c r="J41" s="138"/>
      <c r="Q41" s="221"/>
      <c r="R41" s="221"/>
      <c r="S41" s="710" t="s">
        <v>551</v>
      </c>
      <c r="T41" s="711" t="s">
        <v>596</v>
      </c>
      <c r="U41" s="221"/>
      <c r="V41" s="221"/>
      <c r="W41" s="221"/>
      <c r="X41" s="221"/>
      <c r="Y41" s="221"/>
      <c r="Z41" s="221"/>
      <c r="AA41" s="138"/>
      <c r="AB41" s="138"/>
      <c r="AC41" s="138"/>
      <c r="AD41" s="138"/>
      <c r="AE41" s="138"/>
    </row>
    <row r="42" spans="2:31" ht="24.75" customHeight="1">
      <c r="T42" s="711" t="s">
        <v>595</v>
      </c>
    </row>
    <row r="44" spans="2:31">
      <c r="P44" s="138"/>
      <c r="Q44" s="138"/>
      <c r="R44" s="138"/>
      <c r="S44" s="138"/>
      <c r="T44" s="138"/>
      <c r="U44" s="138"/>
      <c r="V44" s="138"/>
      <c r="W44" s="138"/>
      <c r="X44" s="138"/>
      <c r="Y44" s="138"/>
      <c r="Z44" s="138"/>
    </row>
    <row r="45" spans="2:31" ht="20.100000000000001" hidden="1" customHeight="1">
      <c r="B45" s="292"/>
      <c r="C45" s="293" t="s">
        <v>236</v>
      </c>
      <c r="D45" s="292"/>
      <c r="E45" s="292"/>
      <c r="F45" s="294"/>
      <c r="G45" s="1020">
        <f>C25*K31*N19*0.5*L34/100*(1-N37/100)</f>
        <v>0</v>
      </c>
      <c r="H45" s="1021"/>
      <c r="I45" s="1021"/>
      <c r="J45" s="1021"/>
      <c r="P45" s="138"/>
      <c r="Q45" s="138"/>
      <c r="R45" s="138"/>
      <c r="S45" s="138"/>
      <c r="T45" s="138"/>
      <c r="U45" s="138"/>
      <c r="V45" s="138"/>
      <c r="W45" s="138"/>
      <c r="X45" s="138"/>
      <c r="Y45" s="138"/>
      <c r="Z45" s="138"/>
    </row>
    <row r="46" spans="2:31" ht="20.100000000000001" hidden="1" customHeight="1">
      <c r="B46" s="292"/>
      <c r="C46" s="293" t="s">
        <v>236</v>
      </c>
      <c r="D46" s="292"/>
      <c r="E46" s="292"/>
      <c r="F46" s="294"/>
      <c r="G46" s="1020">
        <f>C25*K31*N19*0.5*L34/100*(1-M37/100)</f>
        <v>0</v>
      </c>
      <c r="H46" s="1020"/>
      <c r="I46" s="1020"/>
      <c r="J46" s="1020"/>
    </row>
    <row r="47" spans="2:31" ht="20.100000000000001" hidden="1" customHeight="1"/>
    <row r="48" spans="2:31" ht="20.100000000000001" hidden="1" customHeight="1">
      <c r="B48" s="260" t="s">
        <v>211</v>
      </c>
      <c r="C48" s="260" t="s">
        <v>212</v>
      </c>
      <c r="D48" s="260" t="s">
        <v>208</v>
      </c>
      <c r="E48" s="260" t="s">
        <v>213</v>
      </c>
      <c r="F48" s="260" t="s">
        <v>214</v>
      </c>
      <c r="G48" s="260" t="s">
        <v>215</v>
      </c>
      <c r="H48" s="260" t="s">
        <v>216</v>
      </c>
      <c r="I48" s="260" t="s">
        <v>217</v>
      </c>
      <c r="J48" s="261" t="s">
        <v>218</v>
      </c>
      <c r="K48" s="262" t="s">
        <v>219</v>
      </c>
      <c r="L48" s="262" t="s">
        <v>220</v>
      </c>
      <c r="M48" s="263" t="s">
        <v>221</v>
      </c>
      <c r="N48" s="614" t="s">
        <v>222</v>
      </c>
      <c r="O48" s="263" t="s">
        <v>223</v>
      </c>
      <c r="P48" s="263" t="s">
        <v>224</v>
      </c>
      <c r="Q48" s="263" t="s">
        <v>447</v>
      </c>
      <c r="R48" s="263" t="s">
        <v>225</v>
      </c>
    </row>
    <row r="49" spans="2:18" ht="20.100000000000001" hidden="1" customHeight="1">
      <c r="B49" s="264">
        <v>7</v>
      </c>
      <c r="C49" s="264">
        <v>7</v>
      </c>
      <c r="D49" s="264">
        <v>7</v>
      </c>
      <c r="E49" s="264">
        <v>7</v>
      </c>
      <c r="F49" s="264">
        <v>7</v>
      </c>
      <c r="G49" s="264">
        <v>10</v>
      </c>
      <c r="H49" s="264">
        <v>10</v>
      </c>
      <c r="I49" s="264">
        <v>10</v>
      </c>
      <c r="J49" s="264">
        <v>7</v>
      </c>
      <c r="K49" s="264">
        <v>7</v>
      </c>
      <c r="L49" s="264">
        <v>7</v>
      </c>
      <c r="M49" s="265">
        <v>7</v>
      </c>
      <c r="N49" s="615">
        <v>7</v>
      </c>
      <c r="O49" s="265">
        <v>7</v>
      </c>
      <c r="P49" s="265">
        <v>7</v>
      </c>
      <c r="Q49" s="265">
        <v>7</v>
      </c>
      <c r="R49" s="265">
        <v>7</v>
      </c>
    </row>
  </sheetData>
  <sheetProtection algorithmName="SHA-512" hashValue="HuZQ2DYFCLL6vGZJZjpvQhaeH3ScmOT1VRz3j/AwepuZX0wccUbnfwzY+XI9+VvJrnRABuel4gpgzDtrZ9AwMA==" saltValue="OfDwZyZgZuutuirpqYry1w==" spinCount="100000" sheet="1" objects="1" scenarios="1" selectLockedCells="1"/>
  <mergeCells count="35">
    <mergeCell ref="B36:M36"/>
    <mergeCell ref="G38:J38"/>
    <mergeCell ref="G45:J45"/>
    <mergeCell ref="G46:J46"/>
    <mergeCell ref="S28:T28"/>
    <mergeCell ref="U28:U30"/>
    <mergeCell ref="S23:T23"/>
    <mergeCell ref="V28:AB28"/>
    <mergeCell ref="B34:I34"/>
    <mergeCell ref="C23:G23"/>
    <mergeCell ref="P23:Q23"/>
    <mergeCell ref="U23:W23"/>
    <mergeCell ref="U24:U26"/>
    <mergeCell ref="P25:Q26"/>
    <mergeCell ref="L11:L13"/>
    <mergeCell ref="M11:M13"/>
    <mergeCell ref="L17:M17"/>
    <mergeCell ref="L18:M18"/>
    <mergeCell ref="B19:M19"/>
    <mergeCell ref="W36:AB36"/>
    <mergeCell ref="C2:O2"/>
    <mergeCell ref="C3:O3"/>
    <mergeCell ref="B5:O5"/>
    <mergeCell ref="N11:N13"/>
    <mergeCell ref="B8:C9"/>
    <mergeCell ref="D8:N8"/>
    <mergeCell ref="C11:C13"/>
    <mergeCell ref="D11:D13"/>
    <mergeCell ref="E11:E13"/>
    <mergeCell ref="F11:F13"/>
    <mergeCell ref="G11:G13"/>
    <mergeCell ref="H11:H13"/>
    <mergeCell ref="I11:I13"/>
    <mergeCell ref="J11:J13"/>
    <mergeCell ref="K11:K13"/>
  </mergeCells>
  <conditionalFormatting sqref="L20:N20">
    <cfRule type="expression" dxfId="27" priority="8" stopIfTrue="1">
      <formula>$N$17&gt;0.5</formula>
    </cfRule>
  </conditionalFormatting>
  <conditionalFormatting sqref="Q31">
    <cfRule type="expression" dxfId="26" priority="5">
      <formula>$D$15="errore o dati mancanti"</formula>
    </cfRule>
  </conditionalFormatting>
  <conditionalFormatting sqref="T25">
    <cfRule type="expression" dxfId="25" priority="6">
      <formula>#REF!&lt;&gt;"errore o dati mancanti"</formula>
    </cfRule>
    <cfRule type="expression" dxfId="24" priority="7">
      <formula>#REF!="errore o dati mancanti"</formula>
    </cfRule>
  </conditionalFormatting>
  <conditionalFormatting sqref="T31">
    <cfRule type="expression" dxfId="23" priority="1">
      <formula>#REF!&lt;&gt;"errore o dati mancanti"</formula>
    </cfRule>
    <cfRule type="expression" dxfId="22" priority="2">
      <formula>#REF!="errore o dati mancanti"</formula>
    </cfRule>
  </conditionalFormatting>
  <dataValidations count="6">
    <dataValidation type="list" allowBlank="1" showInputMessage="1" showErrorMessage="1" sqref="N36">
      <formula1>$N$31:$N$32</formula1>
    </dataValidation>
    <dataValidation type="list" allowBlank="1" showInputMessage="1" showErrorMessage="1" sqref="D10:M16">
      <formula1>$O$15:$O$16</formula1>
    </dataValidation>
    <dataValidation type="list" allowBlank="1" showInputMessage="1" showErrorMessage="1" sqref="T30">
      <formula1>$W$29:$AB$29</formula1>
    </dataValidation>
    <dataValidation type="list" allowBlank="1" showInputMessage="1" showErrorMessage="1" sqref="T29">
      <formula1>$V$29:$AB$29</formula1>
    </dataValidation>
    <dataValidation type="list" allowBlank="1" showInputMessage="1" showErrorMessage="1" sqref="T24">
      <formula1>$V$24:$V$26</formula1>
    </dataValidation>
    <dataValidation type="list" allowBlank="1" showInputMessage="1" showErrorMessage="1" sqref="N34">
      <formula1>$B$48:$Q$48</formula1>
    </dataValidation>
  </dataValidations>
  <hyperlinks>
    <hyperlink ref="C23" r:id="rId1"/>
    <hyperlink ref="Z39" r:id="rId2"/>
    <hyperlink ref="Z38" r:id="rId3" display="https://statistica.regione.emilia-romagna.it/turismo/dati-preliminari"/>
  </hyperlinks>
  <pageMargins left="0.7" right="0.7" top="0.75" bottom="0.75" header="0.3" footer="0.3"/>
  <pageSetup paperSize="8" scale="56" orientation="landscape" horizontalDpi="1200" verticalDpi="1200" r:id="rId4"/>
  <ignoredErrors>
    <ignoredError sqref="N15" formula="1"/>
  </ignoredError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13</vt:i4>
      </vt:variant>
      <vt:variant>
        <vt:lpstr>Intervalli denominati</vt:lpstr>
      </vt:variant>
      <vt:variant>
        <vt:i4>9</vt:i4>
      </vt:variant>
    </vt:vector>
  </HeadingPairs>
  <TitlesOfParts>
    <vt:vector size="22" baseType="lpstr">
      <vt:lpstr>AGGIORNAMENTO FILE</vt:lpstr>
      <vt:lpstr>Allegati obbligatori</vt:lpstr>
      <vt:lpstr>Guide FAQ Link</vt:lpstr>
      <vt:lpstr>Tabella Parametrica U1-U2</vt:lpstr>
      <vt:lpstr>Allegato_1C</vt:lpstr>
      <vt:lpstr>QCC (A)</vt:lpstr>
      <vt:lpstr>QCC (B)</vt:lpstr>
      <vt:lpstr>QCC (C)</vt:lpstr>
      <vt:lpstr>QCC (D)</vt:lpstr>
      <vt:lpstr>QCC (A.bis) cambio d'uso</vt:lpstr>
      <vt:lpstr>QCC (C.bis) cambio d'uso</vt:lpstr>
      <vt:lpstr>QCC (C.ter) cambio d'uso</vt:lpstr>
      <vt:lpstr>Guida Calcolo "A"</vt:lpstr>
      <vt:lpstr>Allegato_1C!Area_stampa</vt:lpstr>
      <vt:lpstr>'QCC (A)'!Area_stampa</vt:lpstr>
      <vt:lpstr>'QCC (A.bis) cambio d''uso'!Area_stampa</vt:lpstr>
      <vt:lpstr>'QCC (B)'!Area_stampa</vt:lpstr>
      <vt:lpstr>'QCC (C)'!Area_stampa</vt:lpstr>
      <vt:lpstr>'QCC (C.bis) cambio d''uso'!Area_stampa</vt:lpstr>
      <vt:lpstr>'QCC (C.ter) cambio d''uso'!Area_stampa</vt:lpstr>
      <vt:lpstr>'QCC (D)'!Area_stampa</vt:lpstr>
      <vt:lpstr>'Tabella Parametrica U1-U2'!Area_stampa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2024-01-26T09:38:50Z</dcterms:modified>
</cp:coreProperties>
</file>