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capasso\OneDrive - Comune Parma\AAA_Desktop\AAA_CdC Update\18. CdC e Oblazione Salva Casa 26.07.2025\"/>
    </mc:Choice>
  </mc:AlternateContent>
  <workbookProtection workbookAlgorithmName="SHA-512" workbookHashValue="Dh8xlpF35UQMZrj6ztPfyMCtqOCuo9tOjlY3UVarXCcaCcdEQJE88BxIYjEUU8gJemUm/YLpq252UnEnYIy0pA==" workbookSaltValue="4hHteosHsnPKcpRCxMNZag==" workbookSpinCount="100000" lockStructure="1"/>
  <bookViews>
    <workbookView xWindow="0" yWindow="0" windowWidth="19200" windowHeight="7305" tabRatio="634" firstSheet="2" activeTab="2"/>
  </bookViews>
  <sheets>
    <sheet name="STARCH" sheetId="9" state="hidden" r:id="rId1"/>
    <sheet name="VARIANTI" sheetId="10" state="hidden" r:id="rId2"/>
    <sheet name="NOTE PER EVITARE INTEGRAZIONI" sheetId="12" r:id="rId3"/>
    <sheet name="CALCOLO" sheetId="1" r:id="rId4"/>
    <sheet name="Tariffe_U1" sheetId="5" r:id="rId5"/>
    <sheet name="Tariffe_U2" sheetId="6" r:id="rId6"/>
    <sheet name="CC Tabellare" sheetId="8" r:id="rId7"/>
  </sheets>
  <definedNames>
    <definedName name="_xlnm.Print_Area" localSheetId="3">CALCOLO!$B$2:$Q$260</definedName>
    <definedName name="_xlnm.Print_Area" localSheetId="6">'CC Tabellare'!$B$1:$N$45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0" l="1"/>
  <c r="H6" i="10"/>
  <c r="H5" i="10"/>
  <c r="H4" i="10"/>
  <c r="H3" i="10"/>
  <c r="H2" i="10"/>
  <c r="AS203" i="1"/>
  <c r="AS179" i="1"/>
  <c r="AS159" i="1"/>
  <c r="AS142" i="1"/>
  <c r="AS125" i="1"/>
  <c r="AT85" i="1"/>
  <c r="AS97" i="1"/>
  <c r="AS89" i="1"/>
  <c r="AS93" i="1"/>
  <c r="AS85" i="1"/>
  <c r="AZ70" i="1"/>
  <c r="AZ66" i="1"/>
  <c r="AZ60" i="1"/>
  <c r="AZ56" i="1"/>
  <c r="AZ50" i="1"/>
  <c r="AZ46" i="1"/>
  <c r="AN33" i="1"/>
  <c r="AN29" i="1"/>
  <c r="AN23" i="1"/>
  <c r="AN19" i="1"/>
  <c r="AN13" i="1"/>
  <c r="AN9" i="1"/>
  <c r="C9" i="9"/>
  <c r="B9" i="9" s="1"/>
  <c r="G9" i="10"/>
  <c r="C8" i="9"/>
  <c r="D8" i="9" s="1"/>
  <c r="C6" i="9"/>
  <c r="D6" i="9" s="1"/>
  <c r="C5" i="9"/>
  <c r="D5" i="9" s="1"/>
  <c r="D4" i="9"/>
  <c r="C4" i="9"/>
  <c r="B4" i="9" s="1"/>
  <c r="C3" i="9"/>
  <c r="D3" i="9" s="1"/>
  <c r="C2" i="9"/>
  <c r="D2" i="9" s="1"/>
  <c r="B2" i="9"/>
  <c r="B7" i="9"/>
  <c r="E9" i="10"/>
  <c r="E8" i="10"/>
  <c r="E6" i="10"/>
  <c r="E5" i="10"/>
  <c r="E4" i="10"/>
  <c r="E3" i="10"/>
  <c r="G3" i="10"/>
  <c r="G4" i="10"/>
  <c r="G5" i="10"/>
  <c r="G6" i="10"/>
  <c r="G7" i="10"/>
  <c r="G8" i="10"/>
  <c r="G2" i="10"/>
  <c r="E2" i="10"/>
  <c r="B5" i="9" l="1"/>
  <c r="B6" i="9"/>
  <c r="B8" i="9"/>
  <c r="B3" i="9"/>
  <c r="E11" i="8" l="1"/>
  <c r="R232" i="1"/>
  <c r="E22" i="8" l="1"/>
  <c r="BJ38" i="1"/>
  <c r="BJ39" i="1"/>
  <c r="BJ40" i="1"/>
  <c r="BJ41" i="1"/>
  <c r="BJ42" i="1"/>
  <c r="BJ43" i="1"/>
  <c r="BJ44" i="1"/>
  <c r="BJ37" i="1"/>
  <c r="BJ34" i="1"/>
  <c r="BJ35" i="1"/>
  <c r="BJ36" i="1"/>
  <c r="BJ33" i="1"/>
  <c r="BJ26" i="1"/>
  <c r="BJ27" i="1"/>
  <c r="BJ28" i="1"/>
  <c r="BJ29" i="1"/>
  <c r="BJ30" i="1"/>
  <c r="BJ31" i="1"/>
  <c r="BJ32" i="1"/>
  <c r="BJ25" i="1"/>
  <c r="BJ22" i="1"/>
  <c r="BJ23" i="1"/>
  <c r="BJ24" i="1"/>
  <c r="BJ21" i="1"/>
  <c r="BJ14" i="1"/>
  <c r="BJ15" i="1"/>
  <c r="BJ16" i="1"/>
  <c r="BJ17" i="1"/>
  <c r="BJ18" i="1"/>
  <c r="BJ19" i="1"/>
  <c r="BJ20" i="1"/>
  <c r="BJ13" i="1"/>
  <c r="BJ6" i="1"/>
  <c r="BJ7" i="1"/>
  <c r="BJ8" i="1"/>
  <c r="BJ9" i="1"/>
  <c r="BJ10" i="1"/>
  <c r="BJ11" i="1"/>
  <c r="BJ12" i="1"/>
  <c r="BJ5" i="1"/>
  <c r="BI38" i="1"/>
  <c r="BI39" i="1"/>
  <c r="BI40" i="1"/>
  <c r="BI41" i="1"/>
  <c r="BI42" i="1"/>
  <c r="BI43" i="1"/>
  <c r="BI44" i="1"/>
  <c r="BI37" i="1"/>
  <c r="BI34" i="1"/>
  <c r="BI35" i="1"/>
  <c r="BI36" i="1"/>
  <c r="BI33" i="1"/>
  <c r="BI26" i="1"/>
  <c r="BI27" i="1"/>
  <c r="BI28" i="1"/>
  <c r="BI29" i="1"/>
  <c r="BI30" i="1"/>
  <c r="BI31" i="1"/>
  <c r="BI32" i="1"/>
  <c r="BI25" i="1"/>
  <c r="BI22" i="1"/>
  <c r="BI23" i="1"/>
  <c r="BI24" i="1"/>
  <c r="BI21" i="1"/>
  <c r="BI14" i="1"/>
  <c r="BI15" i="1"/>
  <c r="BI16" i="1"/>
  <c r="BI17" i="1"/>
  <c r="BI18" i="1"/>
  <c r="BI19" i="1"/>
  <c r="BI20" i="1"/>
  <c r="BI13" i="1"/>
  <c r="BI7" i="1"/>
  <c r="BI8" i="1"/>
  <c r="BI9" i="1"/>
  <c r="BI10" i="1"/>
  <c r="BI11" i="1"/>
  <c r="BI12" i="1"/>
  <c r="BI6" i="1"/>
  <c r="BI5" i="1"/>
  <c r="P97" i="1"/>
  <c r="P93" i="1"/>
  <c r="P89" i="1"/>
  <c r="P85" i="1"/>
  <c r="P70" i="1"/>
  <c r="P66" i="1"/>
  <c r="P60" i="1"/>
  <c r="P56" i="1"/>
  <c r="P50" i="1"/>
  <c r="P46" i="1"/>
  <c r="P33" i="1"/>
  <c r="P29" i="1"/>
  <c r="P23" i="1"/>
  <c r="P19" i="1"/>
  <c r="P13" i="1"/>
  <c r="P9" i="1"/>
  <c r="E27" i="8"/>
  <c r="H28" i="8" s="1"/>
  <c r="I28" i="8" s="1"/>
  <c r="E28" i="8" s="1"/>
  <c r="F255" i="1"/>
  <c r="AZ43" i="1" l="1"/>
  <c r="AN5" i="1"/>
  <c r="AZ42" i="1"/>
  <c r="AN6" i="1"/>
  <c r="P25" i="1"/>
  <c r="P35" i="1"/>
  <c r="P72" i="1"/>
  <c r="P15" i="1"/>
  <c r="P52" i="1"/>
  <c r="P99" i="1"/>
  <c r="L195" i="1"/>
  <c r="L193" i="1"/>
  <c r="L191" i="1"/>
  <c r="L189" i="1"/>
  <c r="L171" i="1"/>
  <c r="L169" i="1"/>
  <c r="L154" i="1"/>
  <c r="L152" i="1"/>
  <c r="R173" i="1" l="1"/>
  <c r="L173" i="1" s="1"/>
  <c r="S179" i="1" s="1"/>
  <c r="S180" i="1" s="1"/>
  <c r="L197" i="1"/>
  <c r="S203" i="1" s="1"/>
  <c r="S204" i="1" s="1"/>
  <c r="F203" i="1" s="1"/>
  <c r="L156" i="1"/>
  <c r="S162" i="1" s="1"/>
  <c r="S163" i="1" s="1"/>
  <c r="L203" i="1" l="1"/>
  <c r="F179" i="1"/>
  <c r="F237" i="1"/>
  <c r="L179" i="1" l="1"/>
  <c r="F162" i="1"/>
  <c r="F247" i="1"/>
  <c r="E26" i="8"/>
  <c r="L134" i="1"/>
  <c r="L132" i="1"/>
  <c r="L117" i="1"/>
  <c r="L115" i="1"/>
  <c r="L162" i="1" l="1"/>
  <c r="F243" i="1" s="1"/>
  <c r="R136" i="1"/>
  <c r="L136" i="1" s="1"/>
  <c r="S142" i="1" s="1"/>
  <c r="S143" i="1" s="1"/>
  <c r="F142" i="1" s="1"/>
  <c r="E29" i="8"/>
  <c r="G9" i="8"/>
  <c r="J9" i="8" s="1"/>
  <c r="G10" i="8"/>
  <c r="J10" i="8" s="1"/>
  <c r="G8" i="8"/>
  <c r="J8" i="8" s="1"/>
  <c r="G7" i="8"/>
  <c r="J7" i="8" s="1"/>
  <c r="G6" i="8"/>
  <c r="J6" i="8" s="1"/>
  <c r="L119" i="1"/>
  <c r="S125" i="1" s="1"/>
  <c r="S126" i="1" s="1"/>
  <c r="I20" i="8"/>
  <c r="P62" i="1"/>
  <c r="L142" i="1" l="1"/>
  <c r="F125" i="1"/>
  <c r="L11" i="8"/>
  <c r="P74" i="1"/>
  <c r="F235" i="1"/>
  <c r="I18" i="8"/>
  <c r="I17" i="8"/>
  <c r="I19" i="8"/>
  <c r="L125" i="1" l="1"/>
  <c r="AS122" i="1" s="1"/>
  <c r="L21" i="8"/>
  <c r="L33" i="8" s="1"/>
  <c r="F231" i="1"/>
  <c r="F245" i="1" l="1"/>
  <c r="F249" i="1" s="1"/>
  <c r="R246" i="1" s="1"/>
  <c r="K38" i="8"/>
  <c r="M38" i="8" s="1"/>
  <c r="F229" i="1"/>
  <c r="J38" i="8"/>
  <c r="L38" i="8" s="1"/>
  <c r="N41" i="8" s="1"/>
  <c r="O41" i="8" s="1"/>
  <c r="K41" i="8" s="1"/>
  <c r="P37" i="1" l="1"/>
  <c r="K42" i="8" l="1"/>
  <c r="K45" i="8" s="1"/>
  <c r="P103" i="1" l="1"/>
  <c r="P106" i="1" s="1"/>
  <c r="Z46" i="8"/>
  <c r="AS103" i="1" s="1"/>
  <c r="F233" i="1" l="1"/>
  <c r="F240" i="1" s="1"/>
  <c r="F252" i="1" s="1"/>
  <c r="P232" i="1" l="1"/>
  <c r="F259" i="1"/>
  <c r="P237" i="1" l="1"/>
  <c r="P234" i="1"/>
  <c r="P235" i="1"/>
</calcChain>
</file>

<file path=xl/sharedStrings.xml><?xml version="1.0" encoding="utf-8"?>
<sst xmlns="http://schemas.openxmlformats.org/spreadsheetml/2006/main" count="701" uniqueCount="306">
  <si>
    <t>ONERI DI URBANIZZAZIONE PRIMARIA (U1) E SECONDARIA (U2)</t>
  </si>
  <si>
    <t>(mq)</t>
  </si>
  <si>
    <t>(€/mq)</t>
  </si>
  <si>
    <t>U1</t>
  </si>
  <si>
    <t>=</t>
  </si>
  <si>
    <t>x</t>
  </si>
  <si>
    <t>U2</t>
  </si>
  <si>
    <t>TOTALE</t>
  </si>
  <si>
    <t>TOTALE U1/U2</t>
  </si>
  <si>
    <t>Superficie</t>
  </si>
  <si>
    <t>Tariffa</t>
  </si>
  <si>
    <t>Dest. Uso</t>
  </si>
  <si>
    <t>Alberghi</t>
  </si>
  <si>
    <t>Commerciali</t>
  </si>
  <si>
    <t>Produttivi</t>
  </si>
  <si>
    <t>Residenziale</t>
  </si>
  <si>
    <t>Agricole</t>
  </si>
  <si>
    <t>Direzionali</t>
  </si>
  <si>
    <t>N.C. - Funzioni direzionali ecc. come sopra esplicitate</t>
  </si>
  <si>
    <t>A</t>
  </si>
  <si>
    <t>C</t>
  </si>
  <si>
    <t>D</t>
  </si>
  <si>
    <t>N.C. - Funzioni commerciali all'ingrosso</t>
  </si>
  <si>
    <t>R.E. con aumento di C.U. - Funzioni direzionali ecc. come sopra esplicitate</t>
  </si>
  <si>
    <t>R.E. funzioni commerciali all'ingrosso con aumento di C.U.</t>
  </si>
  <si>
    <t>R.E. senza aumento di C.U. - Funzioni direzionali ecc. come sopra esplicitate</t>
  </si>
  <si>
    <t>R.E. funzioni commerciali all'ingrosso senza aumento di C.U.</t>
  </si>
  <si>
    <t>Insediamenti di interesse collettivo e impianti sportivi all'aperto (L./Mq di Ai)</t>
  </si>
  <si>
    <t>Mutamento della destinazione d'uso senza trasformazioni fisiche con aumento di C.U.</t>
  </si>
  <si>
    <t>Vedi art. 16 L.R. 6/95 e art. 2 , comma 60 L. 662/96</t>
  </si>
  <si>
    <t>N.C. Attività alberghiere</t>
  </si>
  <si>
    <t>R.E. Attività alberghiere con aumento di C.U.</t>
  </si>
  <si>
    <t>R.E. Attività alberghiere senza aumento di C.U.</t>
  </si>
  <si>
    <t>Insediamenti per le attività turistiche temporanee - L./Mq di area di insediamento (Ai)</t>
  </si>
  <si>
    <t>Insediamenti per residenze turistiche</t>
  </si>
  <si>
    <t>R.E. con aumento di C.U. - Insediamenti per residenze turistiche</t>
  </si>
  <si>
    <t>R.E. senza aumento di C.U. - Insediamenti per residenze turistiche</t>
  </si>
  <si>
    <t>N.C. (1)</t>
  </si>
  <si>
    <t>R.E. senza aumento di C.U.(1)</t>
  </si>
  <si>
    <t>R.E. con aumento di C.U. (1)</t>
  </si>
  <si>
    <t>N.C.If da 0 a 1 mc/mq</t>
  </si>
  <si>
    <t>N.C. If da 1,01 a 2 mc/mq</t>
  </si>
  <si>
    <t>N.C.If da 2,01 a 3 mc/mq</t>
  </si>
  <si>
    <t>N.C. If oltre 3 mc/mq</t>
  </si>
  <si>
    <t>R.E.con aumento C.U</t>
  </si>
  <si>
    <t>R.E.senza aumento C.U.</t>
  </si>
  <si>
    <t>R.E.convenz. con aumento C.U.</t>
  </si>
  <si>
    <t>R.E. senza aumento di C.U. (1)</t>
  </si>
  <si>
    <t>CONTRIBUTO DI DISINQUINAMENTO (D) E SISTEMAZIONE (S)</t>
  </si>
  <si>
    <t>S</t>
  </si>
  <si>
    <t>TOTALE D+S</t>
  </si>
  <si>
    <r>
      <t xml:space="preserve">Coeff. </t>
    </r>
    <r>
      <rPr>
        <b/>
        <sz val="9"/>
        <color theme="1"/>
        <rFont val="Calibri"/>
        <family val="2"/>
      </rPr>
      <t>Α</t>
    </r>
  </si>
  <si>
    <t>&gt;160</t>
  </si>
  <si>
    <t>Area dotazione</t>
  </si>
  <si>
    <t>SLU</t>
  </si>
  <si>
    <t>Sf</t>
  </si>
  <si>
    <t>TOTALE DOTAZIONE (Area)</t>
  </si>
  <si>
    <t>Da realizzare e cedere, oppure monetizzare</t>
  </si>
  <si>
    <t>Si richiede la monetizzazione delle dotazioni territoriali?</t>
  </si>
  <si>
    <t>SI</t>
  </si>
  <si>
    <t>Area (SdF)</t>
  </si>
  <si>
    <t>Area (SdP)</t>
  </si>
  <si>
    <t>DETERMINAZIONE DEL COSTO DI COSTRUZIONE - Legge 28 gennaio 1977, n° 10</t>
  </si>
  <si>
    <t>TABELLA 1 - Incremento per superficie abitabile (art. 5)</t>
  </si>
  <si>
    <t>Classi di superficie (mq)</t>
  </si>
  <si>
    <t>Superficie utile abitabile (mq)</t>
  </si>
  <si>
    <t>Rapporto rispetto al totale Su</t>
  </si>
  <si>
    <t>% Incremento (Art. 5)</t>
  </si>
  <si>
    <t>% Incremento per classi di superficie</t>
  </si>
  <si>
    <t>1)</t>
  </si>
  <si>
    <t>2)</t>
  </si>
  <si>
    <t>3)</t>
  </si>
  <si>
    <t>4) = 3)/Su</t>
  </si>
  <si>
    <t>5)</t>
  </si>
  <si>
    <t>6) = 4) x 5)</t>
  </si>
  <si>
    <t>&lt;= 95</t>
  </si>
  <si>
    <t xml:space="preserve">95&lt;&gt;110 </t>
  </si>
  <si>
    <t>110&lt;&gt;130</t>
  </si>
  <si>
    <t>130&lt;&gt;160</t>
  </si>
  <si>
    <t>Incremento 1</t>
  </si>
  <si>
    <t xml:space="preserve">Somma </t>
  </si>
  <si>
    <t>+</t>
  </si>
  <si>
    <t>TABELLA 2 - Superfici per servizi e accessori relativi alla parte residenziale (art. 2)</t>
  </si>
  <si>
    <t>Destinazioni</t>
  </si>
  <si>
    <t>Superficie       netta di servizi       e accessori         (mq)</t>
  </si>
  <si>
    <t>TABELLA 3 - Incremento per servizi ed accessori relativi alla parte residenziale</t>
  </si>
  <si>
    <t>Cantinole, soffitte, locali motore ascensore, cabine elettriche, lavatoi comuni, centrali termiche ed altri locali a stretto servzio delle residenze</t>
  </si>
  <si>
    <t>Intervalli di variabilità del rapporto percentuale Snr/Sux100</t>
  </si>
  <si>
    <t>Ipotesi che ricorre          (X)</t>
  </si>
  <si>
    <t>%        Incremento</t>
  </si>
  <si>
    <t>Autorimesse:</t>
  </si>
  <si>
    <t>9)</t>
  </si>
  <si>
    <t>10)</t>
  </si>
  <si>
    <t>11)</t>
  </si>
  <si>
    <t>Singole</t>
  </si>
  <si>
    <t>Collettive</t>
  </si>
  <si>
    <t>&lt;= 50</t>
  </si>
  <si>
    <t>Androni d'ingresso e porticati liberi</t>
  </si>
  <si>
    <t>50&lt;&gt;75</t>
  </si>
  <si>
    <t>Logge e balconi</t>
  </si>
  <si>
    <t>75&lt;&gt;100</t>
  </si>
  <si>
    <t>&gt;100</t>
  </si>
  <si>
    <t>Incremento 2</t>
  </si>
  <si>
    <t>Snr/Sux100 = %</t>
  </si>
  <si>
    <t>SUPERFICI RESIDENZIALI E RELATIVI SERVIZI ED ACCESSORI</t>
  </si>
  <si>
    <t>Sigla</t>
  </si>
  <si>
    <t>Denominazione</t>
  </si>
  <si>
    <t>Superficie (mq)</t>
  </si>
  <si>
    <t>Su (art.3)</t>
  </si>
  <si>
    <t>Superficie utile abitabile</t>
  </si>
  <si>
    <t>Snr (art.2)</t>
  </si>
  <si>
    <t>Superficie netta non residenziale</t>
  </si>
  <si>
    <t>60% Snr</t>
  </si>
  <si>
    <t>Superficie ragguagliata</t>
  </si>
  <si>
    <t>4=    1+3</t>
  </si>
  <si>
    <t>Sc (art. 2)</t>
  </si>
  <si>
    <t>Superficie complessiva</t>
  </si>
  <si>
    <t>Classe edificio</t>
  </si>
  <si>
    <t>% Maggiorazione</t>
  </si>
  <si>
    <t>Costo di costruzione a mq</t>
  </si>
  <si>
    <t>Euro/mq</t>
  </si>
  <si>
    <t>Costo a mq di costruzione maggiorato (Bx(1+M/100)</t>
  </si>
  <si>
    <t>Euro</t>
  </si>
  <si>
    <t>C.C.</t>
  </si>
  <si>
    <t xml:space="preserve"> Inserire le superfici utili abitabili delle unità immobiliari nella riga corrispondente</t>
  </si>
  <si>
    <t>Inserire le superfici nette di servizi e accessori delle u.i. nella riga corrispondente</t>
  </si>
  <si>
    <t>COSTO DI COSTRUZIONE (CC)</t>
  </si>
  <si>
    <t>CC</t>
  </si>
  <si>
    <t>Importo</t>
  </si>
  <si>
    <t>€</t>
  </si>
  <si>
    <t>CC Tabellare (vedi foglio)</t>
  </si>
  <si>
    <t>TOTALE CC</t>
  </si>
  <si>
    <t>St</t>
  </si>
  <si>
    <t>Sv</t>
  </si>
  <si>
    <t>V</t>
  </si>
  <si>
    <t>Sc</t>
  </si>
  <si>
    <t>NO</t>
  </si>
  <si>
    <t>DOTAZIONE CALCOLATA SULLA DIFFERENZA TRA STATO DI FATTO (SdF) E STATO DI PROGETTO (SdP)</t>
  </si>
  <si>
    <t>Da reperire o monetizzare</t>
  </si>
  <si>
    <t>E' possibile monetizzare i parcheggi privati?</t>
  </si>
  <si>
    <t>Verificare con S.O. Conformità</t>
  </si>
  <si>
    <t>MPP</t>
  </si>
  <si>
    <t>MONETIZZAZIONE PARCHEGGI PRIVATI (MPP)</t>
  </si>
  <si>
    <t>MONETIZZAZIONE VERDE E ALTRI STANDARD (MVS)</t>
  </si>
  <si>
    <t>MVS</t>
  </si>
  <si>
    <t>ISTRUZIONE</t>
  </si>
  <si>
    <t>INTERESSE COMUNE</t>
  </si>
  <si>
    <t>CULTO</t>
  </si>
  <si>
    <t>VERDE ATTREZZATO</t>
  </si>
  <si>
    <t>E' possibile monetizzare le dotazioni?</t>
  </si>
  <si>
    <t>Tipologia Superficie</t>
  </si>
  <si>
    <t>Standard</t>
  </si>
  <si>
    <t>SU e SNR sono quelle di cui alla DCC 25/79 del 09/02/2000</t>
  </si>
  <si>
    <t>Percentuale %</t>
  </si>
  <si>
    <t>CONTRIBUTO PEREQUATIVO CITTA' PUBBLICA (artt. 1.2.4 e 1.2.9 RUE)</t>
  </si>
  <si>
    <t>Classificazione area PRE-VIGENTE</t>
  </si>
  <si>
    <t>Classificazione area VIGENTE</t>
  </si>
  <si>
    <t>CALCOLO CONTRIBUTO CITTA' PUBBLICA</t>
  </si>
  <si>
    <t>mq</t>
  </si>
  <si>
    <t>RUE</t>
  </si>
  <si>
    <t>Estratto dalla DCC n. 25/79 del 09/02/2000</t>
  </si>
  <si>
    <t>Estratto dalla DCC n. 257/54 del 19/12/2005</t>
  </si>
  <si>
    <t>"S" Solo per attività estrattive</t>
  </si>
  <si>
    <t>Estratto dalla DCC n. 140/77 del 30/05/2000</t>
  </si>
  <si>
    <t>Il Contributo S (nel metodo di calcolo previgente) è dovuto SOLO per le attività estrattive</t>
  </si>
  <si>
    <t>Coefficiente B</t>
  </si>
  <si>
    <t>Percentuali di applicazione del Costo di Costruzione per funzioni NON residenziali</t>
  </si>
  <si>
    <t>% applicazione</t>
  </si>
  <si>
    <t>Interno = area interna al T.U. così come definito alla Tav. CTP 3 del PSC (o RUE cartografico interattivo)</t>
  </si>
  <si>
    <t>Esterno = area interna al T.U. così come definito alla Tav. CTP 3 del PSC (o RUE cartografico interattivo)</t>
  </si>
  <si>
    <t>LE PERCENTUALI D'APPLICAZIONE DEL COSTO DI COSTRUZIONE PER FUNZIONI</t>
  </si>
  <si>
    <t>NON RESIDENZIALI SONO RIDOTTE DEL 50% IN CASO DI RISTRUTTURAZIONE EDILIZIA</t>
  </si>
  <si>
    <t>Funzione residenziale</t>
  </si>
  <si>
    <t>Importo CME</t>
  </si>
  <si>
    <t>CALCOLO CON COMPUTO METRICO IN PERCENTUALE</t>
  </si>
  <si>
    <t>CALCOLO CON METODO TABELLARE (COMPILARE SCHEDA CC TABELLARE)</t>
  </si>
  <si>
    <t>RIEPILOGO COMPLESSIVO DEI CONTRIBUTI DOVUTI</t>
  </si>
  <si>
    <t>CONTRIBUTO CITTA' PUBBLICA</t>
  </si>
  <si>
    <t>TOTALE CONTRIBUTO DI COSTRUZIONE</t>
  </si>
  <si>
    <t>TOTALE INCREMENTI (I=I1+I2)</t>
  </si>
  <si>
    <t>Funz. Produttive</t>
  </si>
  <si>
    <t>Ins. agro industriale</t>
  </si>
  <si>
    <t>Funz. Agricole</t>
  </si>
  <si>
    <t>CdC</t>
  </si>
  <si>
    <t>Versamento Rata n. 1 + Fidejussione importi residui</t>
  </si>
  <si>
    <t>Al momento della presentazione della SCIA o entro 30 gg dal rilascio del PdC</t>
  </si>
  <si>
    <t>Importo fidejussione</t>
  </si>
  <si>
    <t>Versamento Rata n. 2</t>
  </si>
  <si>
    <t>Entro 9 mesi dalla presentazione della SCIA o dal rilascio del PdC</t>
  </si>
  <si>
    <t>Versamento Rata n. 3</t>
  </si>
  <si>
    <t>Entro 18 mesi dalla presentazione della SCIA o dal rilascio del PdC</t>
  </si>
  <si>
    <t>MSP</t>
  </si>
  <si>
    <t>MONETIZZAZIONE PARCHEGGI PRIVATI</t>
  </si>
  <si>
    <t>MONETIZZAZIONE VERDE E ALTRI STANDARD</t>
  </si>
  <si>
    <t>Mtot</t>
  </si>
  <si>
    <t>CP</t>
  </si>
  <si>
    <t>Da versare al momento della presentazione del titolo edilizio o entro 30 gg dal rilascio</t>
  </si>
  <si>
    <t>(non rateizzabile ai sensi della DD 2383/2020)</t>
  </si>
  <si>
    <r>
      <t xml:space="preserve">Coeff. </t>
    </r>
    <r>
      <rPr>
        <b/>
        <sz val="10"/>
        <color theme="1"/>
        <rFont val="Calibri"/>
        <family val="2"/>
      </rPr>
      <t>Α</t>
    </r>
  </si>
  <si>
    <t>Pag 1/8</t>
  </si>
  <si>
    <t>Pag 2/8</t>
  </si>
  <si>
    <t>Pag 3/8</t>
  </si>
  <si>
    <t>Pag 4/8</t>
  </si>
  <si>
    <t>Pag 5/8</t>
  </si>
  <si>
    <t>Pag 6/8</t>
  </si>
  <si>
    <t>Pag 7/8</t>
  </si>
  <si>
    <t>Pag 8/8</t>
  </si>
  <si>
    <t>MONETIZZAZIONE PARCHEGGI PUBBLICI (MPS)</t>
  </si>
  <si>
    <t>Percentuali di applicazione del Costo di Costruzione per funzione residenziale</t>
  </si>
  <si>
    <t>Produrre dimostrazione grafica/analitica delle superfici (campitura e tabella SU - SNR)</t>
  </si>
  <si>
    <t>Produrre dimostrazione grafica delle superfici lorde SLU</t>
  </si>
  <si>
    <t>(campitura o polilinea su apposito elaborato grafico</t>
  </si>
  <si>
    <t>con indicazione della superficie in mq.)</t>
  </si>
  <si>
    <t>Produrre dimostrazione grafica delle superfici (campitura o polininea SLU e quantificazione in mq.)</t>
  </si>
  <si>
    <t>Produrre computo metrico oppure calcolo CC tabellare (a seconda della casistica)</t>
  </si>
  <si>
    <t>Inserire la percentuale d'applicazione del CC</t>
  </si>
  <si>
    <t xml:space="preserve">L’utilizzo della disciplina pre-vigente presuppone, nel calcolo dei contributi dovuti, l’utilizzo delle superfici utili e superfici non residenziali (SU – SNR) e concetti definiti dalla disciplina </t>
  </si>
  <si>
    <t>Residenziali</t>
  </si>
  <si>
    <t>Produttive</t>
  </si>
  <si>
    <t>N. Alloggi</t>
  </si>
  <si>
    <t>NC</t>
  </si>
  <si>
    <t>RE</t>
  </si>
  <si>
    <t>Coeff. B (vedi tabella 10.1)</t>
  </si>
  <si>
    <t>Edifici di pregio residenziali</t>
  </si>
  <si>
    <t>NC Funzione NON residenziale</t>
  </si>
  <si>
    <t>RE funz. NON residenziale</t>
  </si>
  <si>
    <t>pre-vigente (DCC 25/79 del 09/02/2000 – DCC 140/77 del 30/05/2000 – DCC 257/54 del 19/12/2005).</t>
  </si>
  <si>
    <t>POSSIBILE SOLO SE AMMESSA DA RUE</t>
  </si>
  <si>
    <t>VERIFICARE CON S.O. CONFORMITA'</t>
  </si>
  <si>
    <t>Da reperire</t>
  </si>
  <si>
    <r>
      <rPr>
        <b/>
        <sz val="12"/>
        <color rgb="FFFF0000"/>
        <rFont val="Calibri"/>
        <family val="2"/>
        <scheme val="minor"/>
      </rPr>
      <t>ALLEGATO 1C PREVIGENTE</t>
    </r>
    <r>
      <rPr>
        <b/>
        <sz val="10"/>
        <color theme="1"/>
        <rFont val="Calibri"/>
        <family val="2"/>
        <scheme val="minor"/>
      </rPr>
      <t xml:space="preserve"> - PROSPETTO DI CALCOLO DEL CONTRIBUTO DI COSTRUZIONE - </t>
    </r>
    <r>
      <rPr>
        <b/>
        <sz val="12"/>
        <color rgb="FFFF0000"/>
        <rFont val="Calibri"/>
        <family val="2"/>
        <scheme val="minor"/>
      </rPr>
      <t>METODO PREVIGENTE</t>
    </r>
  </si>
  <si>
    <t>% scomputo (1=nessuno scomputo; 0=scomputo 100%)</t>
  </si>
  <si>
    <t>% scomputo (1=nessuno scomputo; 0,7=scomputo 30%)</t>
  </si>
  <si>
    <t>Costo di costruzione dell'edificio (Sc x C)</t>
  </si>
  <si>
    <t>SU totale</t>
  </si>
  <si>
    <t>SNR totale</t>
  </si>
  <si>
    <t>Nota importante:</t>
  </si>
  <si>
    <t>Totale complessivo degli importi dovuti (CdC + Monetizzazioni + CP)</t>
  </si>
  <si>
    <t>Si richiede la rateizzazione?</t>
  </si>
  <si>
    <t>Piano di rateizzazione (ammessa solo per importi &gt; 5.000 €)</t>
  </si>
  <si>
    <t>TOTALE MONETIZZAZIONI</t>
  </si>
  <si>
    <t>MONETIZZAZIONE PARCHEGGI PUBBLICI</t>
  </si>
  <si>
    <t>Da versare al momento della presentazione della SCIA o entro 30 gg dal rilascio del PdC, oppure secondo il piano di rateizzazione (solo per importi &gt; 5.000 €)</t>
  </si>
  <si>
    <t>TOTALE CDC E MONETIZZAZIONI</t>
  </si>
  <si>
    <t>inserire importo</t>
  </si>
  <si>
    <t>se dovuto, da quantificare e relazionare a parte</t>
  </si>
  <si>
    <t>Produrre dimostrazione grafica/analitica delle superfici (campitura e tabella su apposito elaborato)</t>
  </si>
  <si>
    <t>MSP1</t>
  </si>
  <si>
    <t>MSP2</t>
  </si>
  <si>
    <t>MPP1</t>
  </si>
  <si>
    <t>MPP2</t>
  </si>
  <si>
    <t>CC1</t>
  </si>
  <si>
    <t>CC2</t>
  </si>
  <si>
    <t>CC3</t>
  </si>
  <si>
    <t>CC4</t>
  </si>
  <si>
    <t>Codice catastale</t>
  </si>
  <si>
    <t>Onere</t>
  </si>
  <si>
    <t>Formula</t>
  </si>
  <si>
    <t>G337</t>
  </si>
  <si>
    <t>Monetizzazione</t>
  </si>
  <si>
    <t>Contributo Città Pubblica</t>
  </si>
  <si>
    <t>Contributo Straordinario</t>
  </si>
  <si>
    <t>Situazione iniziale</t>
  </si>
  <si>
    <t>Situazione attuale</t>
  </si>
  <si>
    <t>Variante</t>
  </si>
  <si>
    <t>Formule</t>
  </si>
  <si>
    <t>Urbanizzazione Primaria</t>
  </si>
  <si>
    <t>Urbanizzazione Secondaria</t>
  </si>
  <si>
    <t>Costo di Costruzione o QCC</t>
  </si>
  <si>
    <t>Contributo D</t>
  </si>
  <si>
    <t>Contributo S</t>
  </si>
  <si>
    <t>MODALITA' DI VERSAMENTO (esclusivamente con PagoPA):</t>
  </si>
  <si>
    <t>CC tabellare = SC (mq 126,00) x C (€/mq 787,50) x %applicazione (6,75%)</t>
  </si>
  <si>
    <t>Inserire il costo di costruzione a mq. riferito all'anno corretto (soggetto ad aggiornamento ISTAT, consultare delibera aggiornamento)</t>
  </si>
  <si>
    <t>Tariffa "Id" soggetta ad aggiornamento ISTAT annuale (consultare delibera aggiornamento)</t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</si>
  <si>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</si>
  <si>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</si>
  <si>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t xml:space="preserve">SLU, SL, SU, SA o SNR, numero e consistenza delle unità immobiliari, computo metrico o QTE, destinazione d’uso, localizzazione ecc.. </t>
  </si>
  <si>
    <t>L'autocalcolo dei contributi, gli allegati obbligatori e gli eventuali versamenti a conguaglio dovranno sempre risultare conformi all'ultima versione progettuale.</t>
  </si>
  <si>
    <t>Per la tariffa consultare gli aggiornamenti ISTAT (link)</t>
  </si>
  <si>
    <t>La SU inserita deve portare alla SU totale di progetto. Per SU e SNR da considerare consultare estratto DCC 25/79 del 2000 qui a lato.</t>
  </si>
  <si>
    <t>Non confondere la SNR urbanistica, cioè</t>
  </si>
  <si>
    <t>la SNR utilizzata per la verifica delle superfici accessorie massime realizzabili da RUE, con la SNR ai fini del Costo di Costruzione.</t>
  </si>
  <si>
    <t>Consultare estratto DCC 25/79 del 2000 .</t>
  </si>
  <si>
    <t>Per esterno o interno al perimetro urbanizzato, consultare la TAV. CTP 03 del PSC</t>
  </si>
  <si>
    <r>
      <t xml:space="preserve">Tra tutti gli allegati obbligatori, il </t>
    </r>
    <r>
      <rPr>
        <b/>
        <sz val="16"/>
        <color theme="1"/>
        <rFont val="Calibri"/>
        <family val="2"/>
        <scheme val="minor"/>
      </rPr>
      <t>prospetto di calcolo in excel</t>
    </r>
    <r>
      <rPr>
        <sz val="16"/>
        <color theme="1"/>
        <rFont val="Calibri"/>
        <family val="2"/>
        <scheme val="minor"/>
      </rPr>
      <t xml:space="preserve">, il </t>
    </r>
    <r>
      <rPr>
        <b/>
        <sz val="16"/>
        <color theme="1"/>
        <rFont val="Calibri"/>
        <family val="2"/>
        <scheme val="minor"/>
      </rPr>
      <t>Modulo CdC</t>
    </r>
    <r>
      <rPr>
        <sz val="16"/>
        <color theme="1"/>
        <rFont val="Calibri"/>
        <family val="2"/>
        <scheme val="minor"/>
      </rPr>
      <t xml:space="preserve"> e le </t>
    </r>
    <r>
      <rPr>
        <b/>
        <sz val="16"/>
        <color theme="1"/>
        <rFont val="Calibri"/>
        <family val="2"/>
        <scheme val="minor"/>
      </rPr>
      <t>tavole dimostrative delle superfici (SU-SA-SL)</t>
    </r>
    <r>
      <rPr>
        <sz val="16"/>
        <color theme="1"/>
        <rFont val="Calibri"/>
        <family val="2"/>
        <scheme val="minor"/>
      </rPr>
      <t xml:space="preserve"> utilizzate per il calcolo, sono gli </t>
    </r>
    <r>
      <rPr>
        <b/>
        <sz val="16"/>
        <color theme="1"/>
        <rFont val="Calibri"/>
        <family val="2"/>
        <scheme val="minor"/>
      </rPr>
      <t>elementi essenziali</t>
    </r>
  </si>
  <si>
    <r>
      <t xml:space="preserve">Le </t>
    </r>
    <r>
      <rPr>
        <b/>
        <sz val="16"/>
        <color theme="1"/>
        <rFont val="Calibri"/>
        <family val="2"/>
        <scheme val="minor"/>
      </rPr>
      <t>tavole dimostrative delle superfici (All. 1D - 1E - 1F)</t>
    </r>
    <r>
      <rPr>
        <sz val="16"/>
        <color theme="1"/>
        <rFont val="Calibri"/>
        <family val="2"/>
        <scheme val="minor"/>
      </rPr>
      <t xml:space="preserve">, che possono essere redatte anche in un unico elaborato, </t>
    </r>
    <r>
      <rPr>
        <b/>
        <sz val="16"/>
        <color theme="1"/>
        <rFont val="Calibri"/>
        <family val="2"/>
        <scheme val="minor"/>
      </rPr>
      <t>devono essere molto chiare ed esaustive</t>
    </r>
    <r>
      <rPr>
        <sz val="16"/>
        <color theme="1"/>
        <rFont val="Calibri"/>
        <family val="2"/>
        <scheme val="minor"/>
      </rPr>
      <t>,</t>
    </r>
  </si>
  <si>
    <r>
      <rPr>
        <b/>
        <sz val="16"/>
        <color theme="1"/>
        <rFont val="Calibri"/>
        <family val="2"/>
        <scheme val="minor"/>
      </rPr>
      <t>Campiture differenziate</t>
    </r>
    <r>
      <rPr>
        <sz val="16"/>
        <color theme="1"/>
        <rFont val="Calibri"/>
        <family val="2"/>
        <scheme val="minor"/>
      </rPr>
      <t xml:space="preserve"> dovranno essere utilizzate per la </t>
    </r>
    <r>
      <rPr>
        <b/>
        <sz val="16"/>
        <color theme="1"/>
        <rFont val="Calibri"/>
        <family val="2"/>
        <scheme val="minor"/>
      </rPr>
      <t>SU, SA e SL</t>
    </r>
    <r>
      <rPr>
        <sz val="16"/>
        <color theme="1"/>
        <rFont val="Calibri"/>
        <family val="2"/>
        <scheme val="minor"/>
      </rPr>
      <t>, in ogni locale dovrà essere riportata la superficie, l'uso e la relativa colorazione con opportuna legenda.</t>
    </r>
  </si>
  <si>
    <t>Attenzione: nella SA occorre considerare anche le superfici che non rientrano nelle limitazioni da RUE, quali ad esempio: logge, balconi, corridoi accessori, portici, autorimesse, piscine ecc..</t>
  </si>
  <si>
    <r>
      <rPr>
        <b/>
        <sz val="16"/>
        <color theme="1"/>
        <rFont val="Calibri"/>
        <family val="2"/>
        <scheme val="minor"/>
      </rPr>
      <t>ad ogni modifica progettuale o integrazione, anche se richiesta da altri servizi/uffici, che comportino una modifica dei parametri di calcolo</t>
    </r>
    <r>
      <rPr>
        <sz val="16"/>
        <color theme="1"/>
        <rFont val="Calibri"/>
        <family val="2"/>
        <scheme val="minor"/>
      </rPr>
      <t xml:space="preserve"> quali ad esempio: </t>
    </r>
  </si>
  <si>
    <r>
      <t xml:space="preserve">Qualora le modifiche progettuali o integrazioni richieste da altri servizi/uffici </t>
    </r>
    <r>
      <rPr>
        <b/>
        <sz val="16"/>
        <color theme="1"/>
        <rFont val="Calibri"/>
        <family val="2"/>
        <scheme val="minor"/>
      </rPr>
      <t>non comportino alcuna modifica ai parametri di calcolo</t>
    </r>
    <r>
      <rPr>
        <sz val="16"/>
        <color theme="1"/>
        <rFont val="Calibri"/>
        <family val="2"/>
        <scheme val="minor"/>
      </rPr>
      <t xml:space="preserve"> dei contributi, </t>
    </r>
  </si>
  <si>
    <r>
      <t xml:space="preserve">sarà comunque necessario produrre una </t>
    </r>
    <r>
      <rPr>
        <b/>
        <sz val="16"/>
        <color theme="1"/>
        <rFont val="Calibri"/>
        <family val="2"/>
        <scheme val="minor"/>
      </rPr>
      <t>dichiarazione in merito, nella quale specificare l’autocalcolo da tenere in considerazione.</t>
    </r>
  </si>
  <si>
    <t>Il prospetto di calcolo deve essere allegato al titolo edilizio in formato excel (.XLSX) nell'ultima versione C-Portal disponibile sul sito del Comune di Parma,</t>
  </si>
  <si>
    <t>Pertanto non occorre produrre stampa pdf.</t>
  </si>
  <si>
    <r>
      <t xml:space="preserve">e devono essere redatte e </t>
    </r>
    <r>
      <rPr>
        <b/>
        <sz val="16"/>
        <color theme="1"/>
        <rFont val="Calibri"/>
        <family val="2"/>
        <scheme val="minor"/>
      </rPr>
      <t>aggiornate ad ogni variazione di superfici/parametri con integrazione volontaria</t>
    </r>
    <r>
      <rPr>
        <sz val="16"/>
        <color theme="1"/>
        <rFont val="Calibri"/>
        <family val="2"/>
        <scheme val="minor"/>
      </rPr>
      <t>, poiché il calcolo oneri dipende dal progetto defintivo e conforme.</t>
    </r>
  </si>
  <si>
    <t>L’autocalcolo dei contributi, corredato dei relativi allegati obbligatori a supporto e degli eventuali versamenti a conguaglio, dovrà essere aggiornato tramite integrazione volontaria.</t>
  </si>
  <si>
    <t>C-PORTAL</t>
  </si>
  <si>
    <t>Copiare in questa colonna la colonna situazione aTtuale della pratica "padre"</t>
  </si>
  <si>
    <r>
      <t xml:space="preserve">Il </t>
    </r>
    <r>
      <rPr>
        <b/>
        <u/>
        <sz val="16"/>
        <color theme="1"/>
        <rFont val="Calibri"/>
        <family val="2"/>
        <scheme val="minor"/>
      </rPr>
      <t>Contributo di Costruzione NON è il Costo di Costruzione</t>
    </r>
    <r>
      <rPr>
        <u/>
        <sz val="16"/>
        <color theme="1"/>
        <rFont val="Calibri"/>
        <family val="2"/>
        <scheme val="minor"/>
      </rPr>
      <t xml:space="preserve">; il </t>
    </r>
    <r>
      <rPr>
        <b/>
        <u/>
        <sz val="16"/>
        <color theme="1"/>
        <rFont val="Calibri"/>
        <family val="2"/>
        <scheme val="minor"/>
      </rPr>
      <t>Contributo di Costruzione</t>
    </r>
    <r>
      <rPr>
        <u/>
        <sz val="16"/>
        <color theme="1"/>
        <rFont val="Calibri"/>
        <family val="2"/>
        <scheme val="minor"/>
      </rPr>
      <t xml:space="preserve"> è dato dalla </t>
    </r>
    <r>
      <rPr>
        <b/>
        <u/>
        <sz val="16"/>
        <color theme="1"/>
        <rFont val="Calibri"/>
        <family val="2"/>
        <scheme val="minor"/>
      </rPr>
      <t>somma di U1 - U2 - QCC - D - S - CS</t>
    </r>
  </si>
  <si>
    <r>
      <t xml:space="preserve">Quindi </t>
    </r>
    <r>
      <rPr>
        <b/>
        <u/>
        <sz val="16"/>
        <color theme="1"/>
        <rFont val="Calibri"/>
        <family val="2"/>
        <scheme val="minor"/>
      </rPr>
      <t>il Costo di Costruzione (o QCC) è una parte del Contributo di Costruzione.</t>
    </r>
  </si>
  <si>
    <t>Allegato 1C PREVIGENTE - aggiornamento 01/09/2025 C-PORTAL</t>
  </si>
  <si>
    <t>agg. 01/09/2025 C-PORTAL</t>
  </si>
  <si>
    <r>
      <t xml:space="preserve">Da allegare al titolo edilizio in questo formato (.XLSX), </t>
    </r>
    <r>
      <rPr>
        <b/>
        <i/>
        <sz val="8"/>
        <color rgb="FFFF0000"/>
        <rFont val="Calibri"/>
        <family val="2"/>
        <scheme val="minor"/>
      </rPr>
      <t>non occorre stampa pdf</t>
    </r>
  </si>
  <si>
    <r>
      <t xml:space="preserve">NOTE IMPORTANTI PER IL CALCOLO del CONTRIBUTO DI COSTRUZIONE - da leggere attentamente prima di procedere, </t>
    </r>
    <r>
      <rPr>
        <b/>
        <u/>
        <sz val="18"/>
        <color rgb="FFFF0000"/>
        <rFont val="Calibri"/>
        <family val="2"/>
        <scheme val="minor"/>
      </rPr>
      <t>per evitare o limitare richieste d'integrazione</t>
    </r>
  </si>
  <si>
    <r>
      <t xml:space="preserve">File aggiornato al 01/09/2025 C-Portal - </t>
    </r>
    <r>
      <rPr>
        <b/>
        <u/>
        <sz val="16"/>
        <color rgb="FF0000FF"/>
        <rFont val="Calibri"/>
        <family val="2"/>
        <scheme val="minor"/>
      </rPr>
      <t>Calcolo Contributo di Costruzione con metodo PREVIGENTE (DCC 25/79 del 09/02/2000 ecc..)</t>
    </r>
  </si>
  <si>
    <r>
      <rPr>
        <b/>
        <sz val="10"/>
        <color rgb="FFFF0000"/>
        <rFont val="Calibri"/>
        <family val="2"/>
        <scheme val="minor"/>
      </rPr>
      <t>ALLEGATO 1C PREVIGENTE</t>
    </r>
    <r>
      <rPr>
        <b/>
        <sz val="10"/>
        <color theme="1"/>
        <rFont val="Calibri"/>
        <family val="2"/>
        <scheme val="minor"/>
      </rPr>
      <t xml:space="preserve"> - PROSPETTO DI CALCOLO DEL CONTRIBUTO DI COSTRUZIONE - </t>
    </r>
    <r>
      <rPr>
        <b/>
        <sz val="10"/>
        <color rgb="FFFF0000"/>
        <rFont val="Calibri"/>
        <family val="2"/>
        <scheme val="minor"/>
      </rPr>
      <t xml:space="preserve">METODO PREVIGENTE (agg. 01/09/2025) </t>
    </r>
    <r>
      <rPr>
        <b/>
        <sz val="10"/>
        <rFont val="Calibri"/>
        <family val="2"/>
        <scheme val="minor"/>
      </rPr>
      <t>sostitutisce i precedenti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</si>
</sst>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_ ;\-#,##0.00\ "/>
    <numFmt numFmtId="166" formatCode="0.000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rgb="FF454B74"/>
      <name val="Verdana"/>
      <family val="2"/>
    </font>
    <font>
      <b/>
      <sz val="9"/>
      <color theme="1"/>
      <name val="Calibri"/>
      <family val="2"/>
    </font>
    <font>
      <sz val="10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8"/>
      <color theme="0" tint="-0.249977111117893"/>
      <name val="Arial"/>
      <family val="2"/>
    </font>
    <font>
      <b/>
      <sz val="8"/>
      <color rgb="FFFF0000"/>
      <name val="Arial"/>
      <family val="2"/>
    </font>
    <font>
      <i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b/>
      <sz val="14"/>
      <color rgb="FFFF000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8"/>
      <color theme="0" tint="-0.249977111117893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b/>
      <u/>
      <sz val="1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u/>
      <sz val="16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3" fillId="0" borderId="0"/>
    <xf numFmtId="0" fontId="50" fillId="0" borderId="0" applyNumberFormat="0" applyFill="0" applyBorder="0" applyAlignment="0" applyProtection="0"/>
  </cellStyleXfs>
  <cellXfs count="459">
    <xf numFmtId="0" fontId="0" fillId="0" borderId="0" xfId="0"/>
    <xf numFmtId="2" fontId="3" fillId="3" borderId="0" xfId="0" applyNumberFormat="1" applyFont="1" applyFill="1" applyAlignment="1" applyProtection="1">
      <alignment horizontal="center" vertical="center"/>
      <protection locked="0"/>
    </xf>
    <xf numFmtId="0" fontId="10" fillId="5" borderId="20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vertical="center" wrapText="1"/>
    </xf>
    <xf numFmtId="0" fontId="10" fillId="6" borderId="2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2" fontId="13" fillId="3" borderId="0" xfId="0" applyNumberFormat="1" applyFont="1" applyFill="1" applyAlignment="1" applyProtection="1">
      <alignment horizontal="center" vertical="center"/>
      <protection locked="0"/>
    </xf>
    <xf numFmtId="165" fontId="4" fillId="0" borderId="0" xfId="1" applyNumberFormat="1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44" fontId="4" fillId="0" borderId="0" xfId="1" applyFont="1" applyFill="1" applyBorder="1" applyAlignment="1" applyProtection="1">
      <alignment vertical="center"/>
    </xf>
    <xf numFmtId="44" fontId="3" fillId="3" borderId="0" xfId="1" applyFont="1" applyFill="1" applyBorder="1" applyAlignment="1" applyProtection="1">
      <alignment horizontal="center" vertical="center"/>
      <protection locked="0"/>
    </xf>
    <xf numFmtId="166" fontId="3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3" fillId="0" borderId="13" xfId="0" applyFont="1" applyBorder="1"/>
    <xf numFmtId="0" fontId="3" fillId="0" borderId="14" xfId="0" applyFont="1" applyBorder="1"/>
    <xf numFmtId="0" fontId="4" fillId="0" borderId="14" xfId="0" applyFont="1" applyBorder="1" applyAlignment="1">
      <alignment horizontal="left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12" xfId="0" applyFont="1" applyBorder="1"/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6" xfId="0" applyFont="1" applyBorder="1"/>
    <xf numFmtId="44" fontId="3" fillId="0" borderId="0" xfId="0" applyNumberFormat="1" applyFont="1"/>
    <xf numFmtId="0" fontId="4" fillId="0" borderId="0" xfId="0" applyFont="1"/>
    <xf numFmtId="44" fontId="4" fillId="0" borderId="0" xfId="0" applyNumberFormat="1" applyFont="1"/>
    <xf numFmtId="164" fontId="3" fillId="0" borderId="0" xfId="0" applyNumberFormat="1" applyFont="1"/>
    <xf numFmtId="0" fontId="6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5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horizontal="right" vertical="center"/>
    </xf>
    <xf numFmtId="164" fontId="25" fillId="0" borderId="20" xfId="0" applyNumberFormat="1" applyFont="1" applyBorder="1"/>
    <xf numFmtId="164" fontId="3" fillId="0" borderId="12" xfId="0" applyNumberFormat="1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0" xfId="0" applyNumberFormat="1" applyFont="1"/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5" xfId="0" applyFont="1" applyBorder="1"/>
    <xf numFmtId="164" fontId="4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3" borderId="0" xfId="0" applyFont="1" applyFill="1" applyProtection="1">
      <protection locked="0"/>
    </xf>
    <xf numFmtId="0" fontId="30" fillId="0" borderId="0" xfId="0" applyFont="1"/>
    <xf numFmtId="0" fontId="31" fillId="0" borderId="0" xfId="0" applyFont="1" applyAlignment="1">
      <alignment horizontal="left" vertical="center"/>
    </xf>
    <xf numFmtId="0" fontId="0" fillId="10" borderId="29" xfId="0" applyFill="1" applyBorder="1" applyProtection="1">
      <protection locked="0"/>
    </xf>
    <xf numFmtId="0" fontId="0" fillId="10" borderId="34" xfId="0" applyFill="1" applyBorder="1" applyProtection="1">
      <protection locked="0"/>
    </xf>
    <xf numFmtId="0" fontId="14" fillId="0" borderId="0" xfId="0" applyFont="1"/>
    <xf numFmtId="0" fontId="15" fillId="0" borderId="0" xfId="0" applyFont="1"/>
    <xf numFmtId="0" fontId="16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0" fillId="0" borderId="12" xfId="0" applyBorder="1"/>
    <xf numFmtId="0" fontId="0" fillId="0" borderId="0" xfId="0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41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6" fillId="0" borderId="19" xfId="0" applyFont="1" applyBorder="1" applyAlignment="1">
      <alignment vertical="center"/>
    </xf>
    <xf numFmtId="0" fontId="15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6" fillId="0" borderId="0" xfId="0" applyFont="1"/>
    <xf numFmtId="2" fontId="14" fillId="0" borderId="0" xfId="0" applyNumberFormat="1" applyFon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/>
    <xf numFmtId="0" fontId="16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9" xfId="0" applyBorder="1"/>
    <xf numFmtId="0" fontId="0" fillId="0" borderId="13" xfId="0" applyBorder="1"/>
    <xf numFmtId="0" fontId="0" fillId="0" borderId="0" xfId="0" applyAlignment="1">
      <alignment horizontal="right"/>
    </xf>
    <xf numFmtId="0" fontId="14" fillId="0" borderId="49" xfId="0" applyFont="1" applyBorder="1" applyAlignment="1">
      <alignment horizontal="right"/>
    </xf>
    <xf numFmtId="0" fontId="14" fillId="0" borderId="46" xfId="0" applyFont="1" applyBorder="1" applyAlignment="1">
      <alignment horizontal="left"/>
    </xf>
    <xf numFmtId="0" fontId="14" fillId="0" borderId="34" xfId="0" applyFont="1" applyBorder="1" applyAlignment="1">
      <alignment horizontal="right"/>
    </xf>
    <xf numFmtId="0" fontId="14" fillId="0" borderId="46" xfId="0" applyFont="1" applyBorder="1"/>
    <xf numFmtId="2" fontId="17" fillId="0" borderId="0" xfId="0" applyNumberFormat="1" applyFont="1" applyAlignment="1">
      <alignment horizontal="right" vertical="center"/>
    </xf>
    <xf numFmtId="0" fontId="0" fillId="0" borderId="51" xfId="0" applyBorder="1" applyAlignment="1">
      <alignment horizontal="center"/>
    </xf>
    <xf numFmtId="0" fontId="0" fillId="0" borderId="37" xfId="0" applyBorder="1"/>
    <xf numFmtId="0" fontId="0" fillId="0" borderId="50" xfId="0" applyBorder="1"/>
    <xf numFmtId="3" fontId="0" fillId="0" borderId="50" xfId="0" applyNumberFormat="1" applyBorder="1"/>
    <xf numFmtId="0" fontId="0" fillId="0" borderId="38" xfId="0" applyBorder="1" applyAlignment="1">
      <alignment horizontal="right"/>
    </xf>
    <xf numFmtId="0" fontId="14" fillId="0" borderId="38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3" fontId="17" fillId="0" borderId="2" xfId="0" applyNumberFormat="1" applyFont="1" applyBorder="1" applyAlignment="1">
      <alignment horizontal="right"/>
    </xf>
    <xf numFmtId="3" fontId="17" fillId="0" borderId="2" xfId="0" applyNumberFormat="1" applyFont="1" applyBorder="1"/>
    <xf numFmtId="0" fontId="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3" fontId="17" fillId="0" borderId="0" xfId="0" applyNumberFormat="1" applyFont="1" applyAlignment="1">
      <alignment horizontal="right"/>
    </xf>
    <xf numFmtId="3" fontId="17" fillId="0" borderId="0" xfId="0" applyNumberFormat="1" applyFont="1"/>
    <xf numFmtId="0" fontId="0" fillId="10" borderId="51" xfId="0" applyFill="1" applyBorder="1"/>
    <xf numFmtId="0" fontId="0" fillId="7" borderId="51" xfId="0" applyFill="1" applyBorder="1"/>
    <xf numFmtId="0" fontId="16" fillId="13" borderId="51" xfId="0" applyFont="1" applyFill="1" applyBorder="1"/>
    <xf numFmtId="0" fontId="16" fillId="0" borderId="0" xfId="0" applyFont="1" applyAlignment="1">
      <alignment vertical="center"/>
    </xf>
    <xf numFmtId="0" fontId="16" fillId="14" borderId="51" xfId="0" applyFont="1" applyFill="1" applyBorder="1"/>
    <xf numFmtId="0" fontId="32" fillId="0" borderId="0" xfId="0" applyFont="1"/>
    <xf numFmtId="0" fontId="33" fillId="0" borderId="0" xfId="0" applyFont="1"/>
    <xf numFmtId="0" fontId="10" fillId="6" borderId="2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2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/>
    </xf>
    <xf numFmtId="2" fontId="37" fillId="0" borderId="0" xfId="0" applyNumberFormat="1" applyFont="1" applyAlignment="1">
      <alignment vertical="center"/>
    </xf>
    <xf numFmtId="166" fontId="37" fillId="0" borderId="0" xfId="0" applyNumberFormat="1" applyFont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14" fillId="0" borderId="37" xfId="0" applyFont="1" applyBorder="1"/>
    <xf numFmtId="2" fontId="36" fillId="0" borderId="0" xfId="0" applyNumberFormat="1" applyFont="1" applyAlignment="1">
      <alignment horizontal="left"/>
    </xf>
    <xf numFmtId="2" fontId="36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164" fontId="25" fillId="0" borderId="0" xfId="0" applyNumberFormat="1" applyFont="1"/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0" fillId="0" borderId="18" xfId="0" applyBorder="1"/>
    <xf numFmtId="0" fontId="40" fillId="0" borderId="0" xfId="0" applyFont="1" applyAlignment="1">
      <alignment horizontal="right"/>
    </xf>
    <xf numFmtId="164" fontId="41" fillId="0" borderId="12" xfId="0" applyNumberFormat="1" applyFont="1" applyBorder="1" applyAlignment="1">
      <alignment horizontal="center" vertical="center"/>
    </xf>
    <xf numFmtId="164" fontId="41" fillId="0" borderId="0" xfId="0" applyNumberFormat="1" applyFont="1" applyAlignment="1">
      <alignment horizontal="center" vertical="center"/>
    </xf>
    <xf numFmtId="164" fontId="4" fillId="3" borderId="20" xfId="0" applyNumberFormat="1" applyFont="1" applyFill="1" applyBorder="1" applyAlignment="1" applyProtection="1">
      <alignment horizontal="center" vertical="center"/>
      <protection locked="0"/>
    </xf>
    <xf numFmtId="44" fontId="0" fillId="0" borderId="0" xfId="1" applyFont="1"/>
    <xf numFmtId="0" fontId="43" fillId="0" borderId="0" xfId="2"/>
    <xf numFmtId="44" fontId="0" fillId="0" borderId="0" xfId="1" applyFont="1" applyFill="1"/>
    <xf numFmtId="0" fontId="0" fillId="0" borderId="56" xfId="0" applyBorder="1"/>
    <xf numFmtId="0" fontId="2" fillId="3" borderId="57" xfId="0" applyFont="1" applyFill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59" xfId="0" applyBorder="1"/>
    <xf numFmtId="0" fontId="0" fillId="0" borderId="60" xfId="0" applyBorder="1"/>
    <xf numFmtId="44" fontId="0" fillId="0" borderId="60" xfId="1" applyFont="1" applyBorder="1"/>
    <xf numFmtId="44" fontId="0" fillId="0" borderId="58" xfId="1" applyFont="1" applyBorder="1"/>
    <xf numFmtId="0" fontId="0" fillId="0" borderId="61" xfId="0" applyBorder="1"/>
    <xf numFmtId="44" fontId="0" fillId="0" borderId="61" xfId="1" applyFont="1" applyBorder="1"/>
    <xf numFmtId="0" fontId="0" fillId="0" borderId="62" xfId="0" applyBorder="1"/>
    <xf numFmtId="0" fontId="42" fillId="0" borderId="59" xfId="0" applyFont="1" applyBorder="1" applyAlignment="1">
      <alignment horizontal="center" wrapText="1"/>
    </xf>
    <xf numFmtId="0" fontId="45" fillId="0" borderId="0" xfId="0" applyFont="1" applyAlignment="1">
      <alignment horizontal="left" vertical="center"/>
    </xf>
    <xf numFmtId="44" fontId="0" fillId="3" borderId="60" xfId="1" applyFont="1" applyFill="1" applyBorder="1"/>
    <xf numFmtId="44" fontId="0" fillId="3" borderId="61" xfId="1" applyFont="1" applyFill="1" applyBorder="1"/>
    <xf numFmtId="0" fontId="8" fillId="0" borderId="0" xfId="0" applyFont="1" applyAlignment="1">
      <alignment horizontal="center" vertical="center"/>
    </xf>
    <xf numFmtId="0" fontId="4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/>
    <xf numFmtId="0" fontId="37" fillId="0" borderId="0" xfId="0" quotePrefix="1" applyFont="1" applyAlignment="1">
      <alignment horizontal="left" vertical="center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4" fontId="37" fillId="0" borderId="0" xfId="1" applyFont="1" applyAlignment="1" applyProtection="1">
      <alignment horizontal="center" vertical="center"/>
    </xf>
    <xf numFmtId="0" fontId="49" fillId="0" borderId="0" xfId="0" applyFont="1"/>
    <xf numFmtId="165" fontId="37" fillId="0" borderId="0" xfId="1" applyNumberFormat="1" applyFont="1" applyAlignment="1" applyProtection="1">
      <alignment horizontal="center" vertical="center"/>
    </xf>
    <xf numFmtId="10" fontId="46" fillId="0" borderId="0" xfId="0" applyNumberFormat="1" applyFont="1"/>
    <xf numFmtId="10" fontId="46" fillId="0" borderId="0" xfId="0" applyNumberFormat="1" applyFont="1" applyAlignment="1">
      <alignment horizontal="center" vertical="center" wrapText="1"/>
    </xf>
    <xf numFmtId="10" fontId="38" fillId="0" borderId="0" xfId="0" applyNumberFormat="1" applyFont="1" applyAlignment="1">
      <alignment horizontal="center" vertical="center"/>
    </xf>
    <xf numFmtId="0" fontId="42" fillId="0" borderId="0" xfId="0" applyFont="1"/>
    <xf numFmtId="0" fontId="0" fillId="0" borderId="0" xfId="0" applyAlignment="1">
      <alignment wrapText="1"/>
    </xf>
    <xf numFmtId="0" fontId="37" fillId="0" borderId="0" xfId="0" quotePrefix="1" applyFont="1" applyAlignment="1">
      <alignment horizontal="left" vertical="center" wrapText="1"/>
    </xf>
    <xf numFmtId="0" fontId="0" fillId="0" borderId="60" xfId="0" applyBorder="1" applyAlignment="1">
      <alignment wrapText="1"/>
    </xf>
    <xf numFmtId="10" fontId="36" fillId="0" borderId="0" xfId="0" applyNumberFormat="1" applyFont="1"/>
    <xf numFmtId="0" fontId="23" fillId="0" borderId="0" xfId="0" applyFont="1" applyAlignment="1">
      <alignment horizontal="left" vertical="center"/>
    </xf>
    <xf numFmtId="0" fontId="50" fillId="0" borderId="0" xfId="3" applyAlignment="1" applyProtection="1">
      <alignment horizontal="left" vertical="center"/>
      <protection locked="0"/>
    </xf>
    <xf numFmtId="0" fontId="35" fillId="0" borderId="0" xfId="0" applyFont="1"/>
    <xf numFmtId="2" fontId="39" fillId="0" borderId="0" xfId="0" applyNumberFormat="1" applyFont="1" applyAlignment="1">
      <alignment vertical="top"/>
    </xf>
    <xf numFmtId="0" fontId="39" fillId="0" borderId="0" xfId="0" applyFont="1"/>
    <xf numFmtId="0" fontId="51" fillId="0" borderId="0" xfId="3" applyFont="1" applyAlignment="1" applyProtection="1">
      <alignment horizontal="right" vertical="center"/>
      <protection locked="0"/>
    </xf>
    <xf numFmtId="0" fontId="53" fillId="0" borderId="0" xfId="0" applyFont="1"/>
    <xf numFmtId="0" fontId="54" fillId="0" borderId="0" xfId="0" applyFont="1" applyAlignment="1">
      <alignment horizontal="center"/>
    </xf>
    <xf numFmtId="0" fontId="55" fillId="0" borderId="0" xfId="0" applyFont="1"/>
    <xf numFmtId="0" fontId="54" fillId="0" borderId="0" xfId="0" applyFont="1"/>
    <xf numFmtId="0" fontId="55" fillId="0" borderId="0" xfId="0" applyFont="1" applyAlignment="1">
      <alignment horizontal="center"/>
    </xf>
    <xf numFmtId="0" fontId="5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58" fillId="0" borderId="0" xfId="0" applyFont="1"/>
    <xf numFmtId="0" fontId="60" fillId="0" borderId="0" xfId="0" applyFont="1" applyAlignment="1">
      <alignment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4" fillId="11" borderId="4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164" fontId="6" fillId="0" borderId="20" xfId="0" applyNumberFormat="1" applyFont="1" applyBorder="1" applyAlignment="1">
      <alignment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6" fillId="3" borderId="54" xfId="0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16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0" fillId="0" borderId="29" xfId="0" applyBorder="1"/>
    <xf numFmtId="0" fontId="0" fillId="0" borderId="20" xfId="0" applyBorder="1"/>
    <xf numFmtId="0" fontId="16" fillId="0" borderId="3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/>
    </xf>
    <xf numFmtId="2" fontId="0" fillId="10" borderId="30" xfId="0" applyNumberFormat="1" applyFill="1" applyBorder="1" applyProtection="1">
      <protection locked="0"/>
    </xf>
    <xf numFmtId="2" fontId="0" fillId="10" borderId="29" xfId="0" applyNumberFormat="1" applyFill="1" applyBorder="1" applyProtection="1">
      <protection locked="0"/>
    </xf>
    <xf numFmtId="2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1" xfId="0" applyBorder="1" applyAlignment="1">
      <alignment horizontal="center"/>
    </xf>
    <xf numFmtId="0" fontId="16" fillId="0" borderId="0" xfId="0" applyFont="1" applyAlignment="1">
      <alignment horizontal="center" vertical="center"/>
    </xf>
    <xf numFmtId="2" fontId="14" fillId="0" borderId="37" xfId="0" applyNumberFormat="1" applyFont="1" applyBorder="1"/>
    <xf numFmtId="2" fontId="0" fillId="0" borderId="38" xfId="0" applyNumberFormat="1" applyBorder="1"/>
    <xf numFmtId="0" fontId="14" fillId="0" borderId="38" xfId="0" applyFont="1" applyBorder="1"/>
    <xf numFmtId="0" fontId="16" fillId="0" borderId="28" xfId="0" applyFont="1" applyBorder="1" applyAlignment="1">
      <alignment horizontal="justify" vertical="center" wrapText="1"/>
    </xf>
    <xf numFmtId="2" fontId="17" fillId="0" borderId="20" xfId="0" applyNumberFormat="1" applyFont="1" applyBorder="1"/>
    <xf numFmtId="0" fontId="0" fillId="0" borderId="31" xfId="0" applyBorder="1"/>
    <xf numFmtId="0" fontId="16" fillId="0" borderId="32" xfId="0" applyFont="1" applyBorder="1" applyAlignment="1">
      <alignment horizontal="center"/>
    </xf>
    <xf numFmtId="0" fontId="0" fillId="0" borderId="33" xfId="0" applyBorder="1"/>
    <xf numFmtId="2" fontId="0" fillId="10" borderId="35" xfId="0" applyNumberFormat="1" applyFill="1" applyBorder="1" applyProtection="1">
      <protection locked="0"/>
    </xf>
    <xf numFmtId="2" fontId="0" fillId="10" borderId="34" xfId="0" applyNumberFormat="1" applyFill="1" applyBorder="1" applyProtection="1">
      <protection locked="0"/>
    </xf>
    <xf numFmtId="2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15" fillId="0" borderId="0" xfId="0" applyFont="1" applyAlignment="1">
      <alignment vertical="center" wrapText="1"/>
    </xf>
    <xf numFmtId="0" fontId="0" fillId="0" borderId="0" xfId="0"/>
    <xf numFmtId="0" fontId="16" fillId="0" borderId="23" xfId="0" applyFont="1" applyBorder="1" applyAlignment="1">
      <alignment horizontal="center" vertical="center"/>
    </xf>
    <xf numFmtId="0" fontId="0" fillId="0" borderId="24" xfId="0" applyBorder="1"/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49" fontId="39" fillId="0" borderId="0" xfId="0" applyNumberFormat="1" applyFont="1" applyAlignment="1">
      <alignment vertical="top" wrapText="1"/>
    </xf>
    <xf numFmtId="0" fontId="16" fillId="0" borderId="39" xfId="0" applyFont="1" applyBorder="1"/>
    <xf numFmtId="0" fontId="0" fillId="0" borderId="40" xfId="0" applyBorder="1"/>
    <xf numFmtId="2" fontId="17" fillId="0" borderId="20" xfId="0" applyNumberFormat="1" applyFont="1" applyBorder="1" applyAlignment="1">
      <alignment horizontal="right"/>
    </xf>
    <xf numFmtId="0" fontId="0" fillId="0" borderId="31" xfId="0" applyBorder="1" applyAlignment="1">
      <alignment horizontal="right"/>
    </xf>
    <xf numFmtId="0" fontId="17" fillId="0" borderId="20" xfId="0" applyFont="1" applyBorder="1" applyAlignment="1">
      <alignment horizontal="right"/>
    </xf>
    <xf numFmtId="0" fontId="0" fillId="0" borderId="31" xfId="0" applyBorder="1" applyAlignment="1">
      <alignment horizontal="center" vertical="center"/>
    </xf>
    <xf numFmtId="0" fontId="16" fillId="0" borderId="28" xfId="0" applyFont="1" applyBorder="1" applyAlignment="1">
      <alignment wrapText="1"/>
    </xf>
    <xf numFmtId="0" fontId="16" fillId="0" borderId="32" xfId="0" applyFont="1" applyBorder="1"/>
    <xf numFmtId="2" fontId="17" fillId="0" borderId="33" xfId="0" applyNumberFormat="1" applyFont="1" applyBorder="1" applyAlignment="1">
      <alignment horizontal="right"/>
    </xf>
    <xf numFmtId="0" fontId="0" fillId="0" borderId="36" xfId="0" applyBorder="1" applyAlignment="1">
      <alignment horizontal="right"/>
    </xf>
    <xf numFmtId="2" fontId="14" fillId="7" borderId="42" xfId="0" applyNumberFormat="1" applyFont="1" applyFill="1" applyBorder="1" applyProtection="1">
      <protection locked="0"/>
    </xf>
    <xf numFmtId="2" fontId="0" fillId="7" borderId="43" xfId="0" applyNumberFormat="1" applyFill="1" applyBorder="1" applyProtection="1">
      <protection locked="0"/>
    </xf>
    <xf numFmtId="0" fontId="16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2" fontId="18" fillId="0" borderId="37" xfId="0" applyNumberFormat="1" applyFont="1" applyBorder="1"/>
    <xf numFmtId="0" fontId="0" fillId="0" borderId="38" xfId="0" applyBorder="1"/>
    <xf numFmtId="2" fontId="14" fillId="0" borderId="44" xfId="0" applyNumberFormat="1" applyFont="1" applyBorder="1"/>
    <xf numFmtId="0" fontId="0" fillId="0" borderId="45" xfId="0" applyBorder="1"/>
    <xf numFmtId="0" fontId="0" fillId="0" borderId="0" xfId="0" applyAlignment="1">
      <alignment horizontal="center"/>
    </xf>
    <xf numFmtId="0" fontId="39" fillId="0" borderId="0" xfId="0" applyFont="1" applyAlignment="1">
      <alignment wrapText="1"/>
    </xf>
    <xf numFmtId="0" fontId="1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top" wrapText="1"/>
    </xf>
    <xf numFmtId="0" fontId="0" fillId="0" borderId="24" xfId="0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27" xfId="0" applyBorder="1"/>
    <xf numFmtId="2" fontId="17" fillId="0" borderId="20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2" fontId="35" fillId="0" borderId="35" xfId="0" applyNumberFormat="1" applyFont="1" applyBorder="1" applyAlignment="1">
      <alignment horizontal="right"/>
    </xf>
    <xf numFmtId="2" fontId="42" fillId="0" borderId="46" xfId="0" applyNumberFormat="1" applyFont="1" applyBorder="1"/>
    <xf numFmtId="2" fontId="18" fillId="0" borderId="0" xfId="0" applyNumberFormat="1" applyFont="1"/>
    <xf numFmtId="2" fontId="17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17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right"/>
    </xf>
    <xf numFmtId="10" fontId="23" fillId="14" borderId="37" xfId="0" applyNumberFormat="1" applyFont="1" applyFill="1" applyBorder="1" applyAlignment="1" applyProtection="1">
      <alignment horizontal="center"/>
      <protection locked="0"/>
    </xf>
    <xf numFmtId="0" fontId="42" fillId="14" borderId="50" xfId="0" applyFont="1" applyFill="1" applyBorder="1" applyAlignment="1" applyProtection="1">
      <alignment horizontal="center"/>
      <protection locked="0"/>
    </xf>
    <xf numFmtId="0" fontId="42" fillId="14" borderId="38" xfId="0" applyFont="1" applyFill="1" applyBorder="1" applyAlignment="1" applyProtection="1">
      <alignment horizontal="center"/>
      <protection locked="0"/>
    </xf>
    <xf numFmtId="44" fontId="19" fillId="9" borderId="37" xfId="1" applyFont="1" applyFill="1" applyBorder="1" applyAlignment="1" applyProtection="1"/>
    <xf numFmtId="0" fontId="20" fillId="9" borderId="50" xfId="0" applyFont="1" applyFill="1" applyBorder="1"/>
    <xf numFmtId="0" fontId="20" fillId="9" borderId="38" xfId="0" applyFont="1" applyFill="1" applyBorder="1"/>
    <xf numFmtId="0" fontId="16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2" fontId="1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13" borderId="52" xfId="0" applyNumberFormat="1" applyFill="1" applyBorder="1" applyProtection="1">
      <protection locked="0"/>
    </xf>
    <xf numFmtId="4" fontId="0" fillId="13" borderId="53" xfId="0" applyNumberFormat="1" applyFill="1" applyBorder="1" applyProtection="1">
      <protection locked="0"/>
    </xf>
    <xf numFmtId="4" fontId="0" fillId="13" borderId="45" xfId="0" applyNumberFormat="1" applyFill="1" applyBorder="1" applyProtection="1">
      <protection locked="0"/>
    </xf>
    <xf numFmtId="2" fontId="42" fillId="0" borderId="50" xfId="0" applyNumberFormat="1" applyFont="1" applyBorder="1"/>
    <xf numFmtId="2" fontId="42" fillId="0" borderId="38" xfId="0" applyNumberFormat="1" applyFont="1" applyBorder="1"/>
    <xf numFmtId="4" fontId="14" fillId="0" borderId="50" xfId="0" applyNumberFormat="1" applyFont="1" applyBorder="1"/>
    <xf numFmtId="0" fontId="0" fillId="0" borderId="50" xfId="0" applyBorder="1"/>
    <xf numFmtId="2" fontId="17" fillId="0" borderId="0" xfId="0" applyNumberFormat="1" applyFont="1" applyAlignment="1">
      <alignment horizontal="right"/>
    </xf>
  </cellXfs>
  <cellStyles count="4">
    <cellStyle name="Collegamento ipertestuale" xfId="3" builtinId="8"/>
    <cellStyle name="Normale" xfId="0" builtinId="0"/>
    <cellStyle name="Normale 2" xfId="2"/>
    <cellStyle name="Valuta" xfId="1" builtinId="4"/>
  </cellStyles>
  <dxfs count="8"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BDBD"/>
      <color rgb="FFFF8F8F"/>
      <color rgb="FFECD9FF"/>
      <color rgb="FFE4C9FF"/>
      <color rgb="FFCC99FF"/>
      <color rgb="FFCCCCFF"/>
      <color rgb="FFFFF2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26686</xdr:colOff>
      <xdr:row>81</xdr:row>
      <xdr:rowOff>96610</xdr:rowOff>
    </xdr:from>
    <xdr:to>
      <xdr:col>66</xdr:col>
      <xdr:colOff>1905</xdr:colOff>
      <xdr:row>93</xdr:row>
      <xdr:rowOff>21045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62261" y="13812610"/>
          <a:ext cx="5566393" cy="195326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38100</xdr:colOff>
      <xdr:row>80</xdr:row>
      <xdr:rowOff>57149</xdr:rowOff>
    </xdr:from>
    <xdr:to>
      <xdr:col>28</xdr:col>
      <xdr:colOff>560268</xdr:colOff>
      <xdr:row>114</xdr:row>
      <xdr:rowOff>143900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20850" y="13611224"/>
          <a:ext cx="5398968" cy="579222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57150</xdr:colOff>
      <xdr:row>44</xdr:row>
      <xdr:rowOff>76200</xdr:rowOff>
    </xdr:from>
    <xdr:to>
      <xdr:col>28</xdr:col>
      <xdr:colOff>523222</xdr:colOff>
      <xdr:row>74</xdr:row>
      <xdr:rowOff>123554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39900" y="7515225"/>
          <a:ext cx="5342872" cy="519085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31</xdr:col>
      <xdr:colOff>9525</xdr:colOff>
      <xdr:row>46</xdr:row>
      <xdr:rowOff>123826</xdr:rowOff>
    </xdr:from>
    <xdr:to>
      <xdr:col>67</xdr:col>
      <xdr:colOff>100967</xdr:colOff>
      <xdr:row>63</xdr:row>
      <xdr:rowOff>76211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17075" y="7915276"/>
          <a:ext cx="6282692" cy="284798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31</xdr:col>
      <xdr:colOff>0</xdr:colOff>
      <xdr:row>65</xdr:row>
      <xdr:rowOff>4238</xdr:rowOff>
    </xdr:from>
    <xdr:to>
      <xdr:col>67</xdr:col>
      <xdr:colOff>103082</xdr:colOff>
      <xdr:row>72</xdr:row>
      <xdr:rowOff>110204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55023"/>
        <a:stretch/>
      </xdr:blipFill>
      <xdr:spPr>
        <a:xfrm>
          <a:off x="17935575" y="11015138"/>
          <a:ext cx="6294332" cy="132516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38100</xdr:colOff>
      <xdr:row>5</xdr:row>
      <xdr:rowOff>58883</xdr:rowOff>
    </xdr:from>
    <xdr:to>
      <xdr:col>29</xdr:col>
      <xdr:colOff>528512</xdr:colOff>
      <xdr:row>38</xdr:row>
      <xdr:rowOff>50465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20850" y="897083"/>
          <a:ext cx="5976812" cy="562085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31</xdr:col>
      <xdr:colOff>17319</xdr:colOff>
      <xdr:row>5</xdr:row>
      <xdr:rowOff>60615</xdr:rowOff>
    </xdr:from>
    <xdr:to>
      <xdr:col>64</xdr:col>
      <xdr:colOff>104207</xdr:colOff>
      <xdr:row>43</xdr:row>
      <xdr:rowOff>83756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52894" y="898815"/>
          <a:ext cx="4439812" cy="6462041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10</xdr:col>
      <xdr:colOff>333375</xdr:colOff>
      <xdr:row>241</xdr:row>
      <xdr:rowOff>57150</xdr:rowOff>
    </xdr:from>
    <xdr:to>
      <xdr:col>16</xdr:col>
      <xdr:colOff>264318</xdr:colOff>
      <xdr:row>251</xdr:row>
      <xdr:rowOff>76200</xdr:rowOff>
    </xdr:to>
    <xdr:sp macro="" textlink="">
      <xdr:nvSpPr>
        <xdr:cNvPr id="10" name="CasellaDiTesto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915025" y="40671750"/>
          <a:ext cx="4360068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36288</xdr:colOff>
      <xdr:row>3</xdr:row>
      <xdr:rowOff>152400</xdr:rowOff>
    </xdr:from>
    <xdr:to>
      <xdr:col>23</xdr:col>
      <xdr:colOff>53965</xdr:colOff>
      <xdr:row>18</xdr:row>
      <xdr:rowOff>120650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2038" y="1003300"/>
          <a:ext cx="4964327" cy="441325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36288</xdr:colOff>
      <xdr:row>21</xdr:row>
      <xdr:rowOff>0</xdr:rowOff>
    </xdr:from>
    <xdr:to>
      <xdr:col>23</xdr:col>
      <xdr:colOff>69625</xdr:colOff>
      <xdr:row>42</xdr:row>
      <xdr:rowOff>152400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2038" y="5708650"/>
          <a:ext cx="4979987" cy="49149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8</xdr:col>
      <xdr:colOff>704850</xdr:colOff>
      <xdr:row>12</xdr:row>
      <xdr:rowOff>342900</xdr:rowOff>
    </xdr:from>
    <xdr:to>
      <xdr:col>15</xdr:col>
      <xdr:colOff>444500</xdr:colOff>
      <xdr:row>12</xdr:row>
      <xdr:rowOff>342900</xdr:rowOff>
    </xdr:to>
    <xdr:cxnSp macro="">
      <xdr:nvCxnSpPr>
        <xdr:cNvPr id="4" name="Connettore 2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4419600" y="2933700"/>
          <a:ext cx="19939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19</xdr:row>
      <xdr:rowOff>12700</xdr:rowOff>
    </xdr:from>
    <xdr:to>
      <xdr:col>15</xdr:col>
      <xdr:colOff>596900</xdr:colOff>
      <xdr:row>23</xdr:row>
      <xdr:rowOff>234950</xdr:rowOff>
    </xdr:to>
    <xdr:cxnSp macro="">
      <xdr:nvCxnSpPr>
        <xdr:cNvPr id="6" name="Connettore 2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CxnSpPr/>
      </xdr:nvCxnSpPr>
      <xdr:spPr>
        <a:xfrm flipV="1">
          <a:off x="5194300" y="5499100"/>
          <a:ext cx="1371600" cy="1060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uei.comune.parma.it/suei/suei.asp?ID=46&amp;page=1&amp;direct=true&amp;IdMenu=67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uei.comune.parma.it/suei/suei.asp?ID=46&amp;page=1&amp;direct=true&amp;IdMenu=67" TargetMode="External"/><Relationship Id="rId1" Type="http://schemas.openxmlformats.org/officeDocument/2006/relationships/hyperlink" Target="https://suei.comune.parma.it/suei/suei.asp?ID=46&amp;page=1&amp;direct=true&amp;IdMenu=67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suei.comune.parma.it/suei/suei.asp?ID=46&amp;page=1&amp;direct=true&amp;IdMenu=67" TargetMode="External"/><Relationship Id="rId4" Type="http://schemas.openxmlformats.org/officeDocument/2006/relationships/hyperlink" Target="https://suei.comune.parma.it/suei/suei.asp?ID=46&amp;page=1&amp;direct=true&amp;IdMenu=6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suei.comune.parma.it/suei/suei.asp?ID=46&amp;page=1&amp;direct=true&amp;IdMenu=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2" sqref="D2"/>
    </sheetView>
  </sheetViews>
  <sheetFormatPr defaultRowHeight="15"/>
  <cols>
    <col min="1" max="1" width="23.42578125" customWidth="1"/>
    <col min="2" max="2" width="42.5703125" customWidth="1"/>
    <col min="3" max="3" width="39.42578125" customWidth="1"/>
    <col min="4" max="4" width="70.85546875" customWidth="1"/>
  </cols>
  <sheetData>
    <row r="1" spans="1:4">
      <c r="A1" t="s">
        <v>255</v>
      </c>
      <c r="B1" t="s">
        <v>256</v>
      </c>
      <c r="C1" s="200" t="s">
        <v>128</v>
      </c>
      <c r="D1" s="201" t="s">
        <v>257</v>
      </c>
    </row>
    <row r="2" spans="1:4">
      <c r="A2" t="s">
        <v>258</v>
      </c>
      <c r="B2" t="str">
        <f>IF(C2="","","Urbanizzazione Primaria")</f>
        <v/>
      </c>
      <c r="C2" s="202" t="str">
        <f>IF(SUM(VARIANTI!$G$2:$G$20)&gt;0,VARIANTI!G2,IF(CALCOLO!F229=0,"",CALCOLO!F229))</f>
        <v/>
      </c>
      <c r="D2" s="235" t="str">
        <f>IF(C2="","",IF(SUM(VARIANTI!$G$2:$G$20)&gt;0,VARIANTI!H2,CALCOLO!AN5))</f>
        <v/>
      </c>
    </row>
    <row r="3" spans="1:4">
      <c r="B3" t="str">
        <f>IF(C3="","","Urbanizzazione Secondaria")</f>
        <v/>
      </c>
      <c r="C3" s="202" t="str">
        <f>IF(SUM(VARIANTI!$G$2:$G$20)&gt;0,VARIANTI!G3,IF(CALCOLO!F231=0,"",CALCOLO!F231))</f>
        <v/>
      </c>
      <c r="D3" s="235" t="str">
        <f>IF(C3="","",IF(SUM(VARIANTI!$G$2:$G$20)&gt;0,VARIANTI!H3,CALCOLO!AN6))</f>
        <v/>
      </c>
    </row>
    <row r="4" spans="1:4">
      <c r="B4" s="235" t="str">
        <f>IF(C4="","","Costo di Costruzione o QCC")</f>
        <v/>
      </c>
      <c r="C4" s="202" t="str">
        <f>IF(SUM(VARIANTI!$G$2:$G$20)&gt;0,VARIANTI!G4,IF(CALCOLO!F233=0,"",CALCOLO!F233))</f>
        <v/>
      </c>
      <c r="D4" s="235" t="str">
        <f>IF(C4="","",IF(SUM(VARIANTI!$G$2:$G$20)&gt;0,VARIANTI!H4,CALCOLO!AT85))</f>
        <v/>
      </c>
    </row>
    <row r="5" spans="1:4">
      <c r="B5" t="str">
        <f>IF(C5="","","Contributo D")</f>
        <v/>
      </c>
      <c r="C5" s="202" t="str">
        <f>IF(SUM(VARIANTI!$G$2:$G$20)&gt;0,VARIANTI!G5,IF(CALCOLO!F235=0,"",CALCOLO!F235))</f>
        <v/>
      </c>
      <c r="D5" s="235" t="str">
        <f>IF(C5="","",IF(SUM(VARIANTI!$G$2:$G$20)&gt;0,VARIANTI!H5,CALCOLO!AZ42))</f>
        <v/>
      </c>
    </row>
    <row r="6" spans="1:4">
      <c r="B6" t="str">
        <f>IF(C6="","","Contributo S")</f>
        <v/>
      </c>
      <c r="C6" s="202" t="str">
        <f>IF(SUM(VARIANTI!$G$2:$G$20)&gt;0,VARIANTI!G6,IF(CALCOLO!F237=0,"",CALCOLO!F237))</f>
        <v/>
      </c>
      <c r="D6" s="235" t="str">
        <f>IF(C6="","",IF(SUM(VARIANTI!$G$2:$G$20)&gt;0,VARIANTI!H6,CALCOLO!AZ43))</f>
        <v/>
      </c>
    </row>
    <row r="7" spans="1:4">
      <c r="B7" t="str">
        <f>IF(C7="","","Contributo Straordinario")</f>
        <v/>
      </c>
      <c r="C7" s="202"/>
      <c r="D7" s="235"/>
    </row>
    <row r="8" spans="1:4">
      <c r="B8" t="str">
        <f>IF(C8="","","Monetizzazione")</f>
        <v/>
      </c>
      <c r="C8" s="202" t="str">
        <f>IF(SUM(VARIANTI!$G$2:$G$20)&gt;0,VARIANTI!G8,IF(CALCOLO!F249=0,"",CALCOLO!F249))</f>
        <v/>
      </c>
      <c r="D8" s="235" t="str">
        <f>IF(C8="","",IF(SUM(VARIANTI!$G$2:$G$20)&gt;0,VARIANTI!H8,CALCOLO!AS122))</f>
        <v/>
      </c>
    </row>
    <row r="9" spans="1:4">
      <c r="B9" t="str">
        <f>IF(C9="","","Contributo Città Pubblica")</f>
        <v/>
      </c>
      <c r="C9" s="202" t="str">
        <f>IF(SUM(VARIANTI!$G$2:$G$20)&gt;0,VARIANTI!G9,IF(CALCOLO!F255=0,"",CALCOLO!F255))</f>
        <v/>
      </c>
      <c r="D9" s="235"/>
    </row>
    <row r="10" spans="1:4">
      <c r="D10" s="235"/>
    </row>
    <row r="11" spans="1:4">
      <c r="D11" s="235"/>
    </row>
    <row r="12" spans="1:4">
      <c r="D12" s="235"/>
    </row>
    <row r="13" spans="1:4">
      <c r="D13" s="235"/>
    </row>
    <row r="14" spans="1:4">
      <c r="D14" s="235"/>
    </row>
    <row r="15" spans="1:4">
      <c r="D15" s="2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D2" sqref="D2"/>
    </sheetView>
  </sheetViews>
  <sheetFormatPr defaultColWidth="0" defaultRowHeight="15" zeroHeight="1"/>
  <cols>
    <col min="1" max="1" width="2.5703125" style="206" customWidth="1"/>
    <col min="2" max="2" width="36" style="206" customWidth="1"/>
    <col min="3" max="3" width="26.5703125" style="206" customWidth="1"/>
    <col min="4" max="4" width="2.5703125" style="206" customWidth="1"/>
    <col min="5" max="5" width="26.5703125" style="206" customWidth="1"/>
    <col min="6" max="6" width="2.5703125" style="206" customWidth="1"/>
    <col min="7" max="7" width="28.42578125" style="206" customWidth="1"/>
    <col min="8" max="8" width="217.5703125" style="206" bestFit="1" customWidth="1"/>
    <col min="9" max="11" width="8.85546875" style="206" customWidth="1"/>
    <col min="12" max="16384" width="8.85546875" style="206" hidden="1"/>
  </cols>
  <sheetData>
    <row r="1" spans="1:8">
      <c r="A1" s="203"/>
      <c r="B1" s="204" t="s">
        <v>256</v>
      </c>
      <c r="C1" s="204" t="s">
        <v>262</v>
      </c>
      <c r="D1" s="205"/>
      <c r="E1" s="204" t="s">
        <v>263</v>
      </c>
      <c r="F1" s="205"/>
      <c r="G1" s="204" t="s">
        <v>264</v>
      </c>
      <c r="H1" s="204" t="s">
        <v>265</v>
      </c>
    </row>
    <row r="2" spans="1:8" ht="45">
      <c r="A2" s="203"/>
      <c r="B2" s="207" t="s">
        <v>266</v>
      </c>
      <c r="C2" s="215"/>
      <c r="D2" s="209"/>
      <c r="E2" s="208">
        <f>CALCOLO!F229</f>
        <v>0</v>
      </c>
      <c r="F2" s="209"/>
      <c r="G2" s="208" t="str">
        <f>IF(C2="","",E2-C2)</f>
        <v/>
      </c>
      <c r="H2" s="237" t="str">
        <f>(CALCOLO!AN5)&amp;" - "&amp;C2&amp;" €"</f>
        <v>[U1] = [mq]  x [Dest. Uso]  [€/mq]  x [%scomputo] 1 = 0 €
[U1] = [mq]  x [Dest. Uso]  [€/mq]  x [%scomputo] 1 = 0 €
[U1] = [mq]  x [Dest. Uso]  [€/mq]  x [%scomputo] 1 = 0 € -  €</v>
      </c>
    </row>
    <row r="3" spans="1:8" ht="45">
      <c r="A3" s="203"/>
      <c r="B3" s="207" t="s">
        <v>267</v>
      </c>
      <c r="C3" s="215"/>
      <c r="D3" s="209"/>
      <c r="E3" s="208">
        <f>CALCOLO!F231</f>
        <v>0</v>
      </c>
      <c r="F3" s="209"/>
      <c r="G3" s="208" t="str">
        <f t="shared" ref="G3:G9" si="0">IF(C3="","",E3-C3)</f>
        <v/>
      </c>
      <c r="H3" s="237" t="str">
        <f>(CALCOLO!AN6)&amp;" - "&amp;C3&amp;" €"</f>
        <v>[U2] = [mq]  x [Dest. Uso]  [€/mq]  x [%scomputo] 1 = 0 €
[U2] = [mq]  x [Dest. Uso]  [€/mq]  x [%scomputo] 1 = 0 €
[U2] = [mq]  x [Dest. Uso]  [€/mq]  x [%scomputo] 1 = 0 € -  €</v>
      </c>
    </row>
    <row r="4" spans="1:8" ht="75">
      <c r="A4" s="203"/>
      <c r="B4" s="207" t="s">
        <v>268</v>
      </c>
      <c r="C4" s="215"/>
      <c r="D4" s="209"/>
      <c r="E4" s="208">
        <f>CALCOLO!F233</f>
        <v>0</v>
      </c>
      <c r="F4" s="209"/>
      <c r="G4" s="208" t="str">
        <f t="shared" si="0"/>
        <v/>
      </c>
      <c r="H4" s="237" t="str">
        <f>(CALCOLO!AT85)&amp;" - "&amp;C4&amp;" €"</f>
        <v>[CC1] = [€]  x  [%]  = 0 €
[CC2] = [€]  x  [%]  = 0 €
[CC3] = [€] 0 x  [%]  = 0 €
[CC4] = [€] 0 x  [%]  = 0 €
CC tabellare= Superficie complessiva 0 x Costo a mq di costruzione maggiorato (Bx(1+M/100)0 x Percentuale % = 0 -  €</v>
      </c>
    </row>
    <row r="5" spans="1:8" ht="45">
      <c r="A5" s="203"/>
      <c r="B5" s="207" t="s">
        <v>269</v>
      </c>
      <c r="C5" s="215"/>
      <c r="D5" s="209"/>
      <c r="E5" s="208">
        <f>CALCOLO!F235</f>
        <v>0</v>
      </c>
      <c r="F5" s="209"/>
      <c r="G5" s="208" t="str">
        <f t="shared" si="0"/>
        <v/>
      </c>
      <c r="H5" s="237" t="str">
        <f>(CALCOLO!AZ42)&amp;" - "&amp;C5&amp;" €"</f>
        <v>[D] = [mq]  x [€/mq]  x [Coeff.A]  x [Coeff.B]  = 0 €
[D] = [mq]  x [€/mq]  x [Coeff.A]  x [Coeff.B]  = 0 €
[D] = [mq]  x [€/mq]  x [Coeff.A]  x [Coeff.B]  = 0 € -  €</v>
      </c>
    </row>
    <row r="6" spans="1:8" ht="45">
      <c r="A6" s="203"/>
      <c r="B6" s="207" t="s">
        <v>270</v>
      </c>
      <c r="C6" s="215"/>
      <c r="D6" s="209"/>
      <c r="E6" s="208">
        <f>CALCOLO!F237</f>
        <v>0</v>
      </c>
      <c r="F6" s="209"/>
      <c r="G6" s="208" t="str">
        <f t="shared" si="0"/>
        <v/>
      </c>
      <c r="H6" s="237" t="str">
        <f>(CALCOLO!AZ43)&amp;" - "&amp;C6&amp;" €"</f>
        <v>[S] = [mq]  x [€/mq]  x [Coeff.A]  x [Coeff.B]  = 0 €
[S] = [mq]  x [€/mq]  x [Coeff.A]  x [Coeff.B]  = 0 €
[S] = [mq]  x [€/mq]  x [Coeff.A]  x [Coeff.B]  = 0 € -  €</v>
      </c>
    </row>
    <row r="7" spans="1:8">
      <c r="A7" s="203"/>
      <c r="B7" s="207" t="s">
        <v>261</v>
      </c>
      <c r="C7" s="215"/>
      <c r="D7" s="209"/>
      <c r="E7" s="208"/>
      <c r="F7" s="209"/>
      <c r="G7" s="208" t="str">
        <f t="shared" si="0"/>
        <v/>
      </c>
      <c r="H7" s="237"/>
    </row>
    <row r="8" spans="1:8" ht="75">
      <c r="A8" s="203"/>
      <c r="B8" s="207" t="s">
        <v>259</v>
      </c>
      <c r="C8" s="215"/>
      <c r="D8" s="209"/>
      <c r="E8" s="208">
        <f>CALCOLO!F249</f>
        <v>0</v>
      </c>
      <c r="F8" s="209"/>
      <c r="G8" s="208" t="str">
        <f t="shared" si="0"/>
        <v/>
      </c>
      <c r="H8" s="237" t="str">
        <f>(CALCOLO!AS122)&amp;" - "&amp;C8&amp;" €"</f>
        <v>[MSP1] = [mq] 0 x  [€/mq]  = 0 €
[MSP2] = [mq] 0 x  [€/mq]  = 0 €
[MPP1] = [mq] 0 x  [€/mq]  = 0 €
[MPP2] = [mq] 0 x  [€/mq]  = 0 €
[MVS] = [mq] 0 x  [€/mq]  = 0 € -  €</v>
      </c>
    </row>
    <row r="9" spans="1:8">
      <c r="A9" s="203"/>
      <c r="B9" s="207" t="s">
        <v>260</v>
      </c>
      <c r="C9" s="215"/>
      <c r="D9" s="209"/>
      <c r="E9" s="208">
        <f>CALCOLO!F255</f>
        <v>0</v>
      </c>
      <c r="F9" s="209"/>
      <c r="G9" s="208" t="str">
        <f t="shared" si="0"/>
        <v/>
      </c>
      <c r="H9" s="237"/>
    </row>
    <row r="10" spans="1:8">
      <c r="A10" s="203"/>
      <c r="B10" s="207"/>
      <c r="C10" s="215"/>
      <c r="D10" s="209"/>
      <c r="E10" s="208"/>
      <c r="F10" s="209"/>
      <c r="G10" s="208"/>
      <c r="H10" s="237"/>
    </row>
    <row r="11" spans="1:8">
      <c r="A11" s="203"/>
      <c r="B11" s="207"/>
      <c r="C11" s="215"/>
      <c r="D11" s="209"/>
      <c r="E11" s="208"/>
      <c r="F11" s="209"/>
      <c r="G11" s="208"/>
      <c r="H11" s="237"/>
    </row>
    <row r="12" spans="1:8">
      <c r="A12" s="203"/>
      <c r="B12" s="207"/>
      <c r="C12" s="215"/>
      <c r="D12" s="209"/>
      <c r="E12" s="208"/>
      <c r="F12" s="209"/>
      <c r="G12" s="208"/>
      <c r="H12" s="237"/>
    </row>
    <row r="13" spans="1:8">
      <c r="A13" s="203"/>
      <c r="B13" s="207"/>
      <c r="C13" s="215"/>
      <c r="D13" s="209"/>
      <c r="E13" s="208"/>
      <c r="F13" s="209"/>
      <c r="G13" s="208"/>
      <c r="H13" s="237"/>
    </row>
    <row r="14" spans="1:8">
      <c r="A14" s="203"/>
      <c r="B14" s="207"/>
      <c r="C14" s="215"/>
      <c r="D14" s="209"/>
      <c r="E14" s="208"/>
      <c r="F14" s="209"/>
      <c r="G14" s="208"/>
      <c r="H14" s="207"/>
    </row>
    <row r="15" spans="1:8">
      <c r="A15" s="203"/>
      <c r="B15" s="207"/>
      <c r="C15" s="215"/>
      <c r="D15" s="209"/>
      <c r="E15" s="208"/>
      <c r="F15" s="209"/>
      <c r="G15" s="208"/>
      <c r="H15" s="207"/>
    </row>
    <row r="16" spans="1:8">
      <c r="A16" s="203"/>
      <c r="B16" s="207"/>
      <c r="C16" s="215"/>
      <c r="D16" s="209"/>
      <c r="E16" s="208"/>
      <c r="F16" s="209"/>
      <c r="G16" s="208"/>
      <c r="H16" s="207"/>
    </row>
    <row r="17" spans="1:8">
      <c r="A17" s="203"/>
      <c r="B17" s="207"/>
      <c r="C17" s="215"/>
      <c r="D17" s="209"/>
      <c r="E17" s="208"/>
      <c r="F17" s="209"/>
      <c r="G17" s="208"/>
      <c r="H17" s="207"/>
    </row>
    <row r="18" spans="1:8">
      <c r="A18" s="203"/>
      <c r="B18" s="207"/>
      <c r="C18" s="215"/>
      <c r="D18" s="209"/>
      <c r="E18" s="208"/>
      <c r="F18" s="209"/>
      <c r="G18" s="208"/>
      <c r="H18" s="207"/>
    </row>
    <row r="19" spans="1:8">
      <c r="A19" s="203"/>
      <c r="B19" s="207"/>
      <c r="C19" s="215"/>
      <c r="D19" s="209"/>
      <c r="E19" s="208"/>
      <c r="F19" s="209"/>
      <c r="G19" s="208"/>
      <c r="H19" s="207"/>
    </row>
    <row r="20" spans="1:8" ht="15.75" thickBot="1">
      <c r="A20" s="203"/>
      <c r="B20" s="210"/>
      <c r="C20" s="216"/>
      <c r="D20" s="209"/>
      <c r="E20" s="211"/>
      <c r="F20" s="209"/>
      <c r="G20" s="211"/>
      <c r="H20" s="210"/>
    </row>
    <row r="21" spans="1:8">
      <c r="B21" s="212"/>
      <c r="C21" s="212"/>
      <c r="E21" s="212"/>
      <c r="G21" s="212"/>
    </row>
    <row r="22" spans="1:8" ht="45">
      <c r="C22" s="213" t="s">
        <v>297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</sheetData>
  <conditionalFormatting sqref="B2:B20">
    <cfRule type="expression" dxfId="7" priority="14">
      <formula>SUM($G$2:$G$20)&gt;0</formula>
    </cfRule>
  </conditionalFormatting>
  <conditionalFormatting sqref="G2:G20">
    <cfRule type="expression" dxfId="6" priority="16">
      <formula>SUM($G$2:$G$20)&gt;0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4"/>
  <sheetViews>
    <sheetView showGridLines="0" tabSelected="1" zoomScale="80" zoomScaleNormal="80" workbookViewId="0">
      <selection activeCell="C1" sqref="C1"/>
    </sheetView>
  </sheetViews>
  <sheetFormatPr defaultColWidth="8.7109375" defaultRowHeight="15"/>
  <cols>
    <col min="1" max="1" width="5.7109375" customWidth="1"/>
    <col min="2" max="2" width="5.5703125" style="135" customWidth="1"/>
  </cols>
  <sheetData>
    <row r="2" spans="2:22" s="251" customFormat="1" ht="29.1" customHeight="1">
      <c r="B2" s="252"/>
      <c r="C2" s="253" t="s">
        <v>304</v>
      </c>
    </row>
    <row r="3" spans="2:22" s="251" customFormat="1" ht="39.950000000000003" customHeight="1">
      <c r="B3" s="252"/>
      <c r="C3" s="254" t="s">
        <v>303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2:22" s="247" customFormat="1" ht="24.95" customHeight="1">
      <c r="B4" s="246">
        <v>1</v>
      </c>
      <c r="C4" s="250" t="s">
        <v>298</v>
      </c>
    </row>
    <row r="5" spans="2:22" s="247" customFormat="1" ht="24.95" customHeight="1">
      <c r="B5" s="246"/>
      <c r="C5" s="250" t="s">
        <v>299</v>
      </c>
    </row>
    <row r="6" spans="2:22" s="247" customFormat="1" ht="9.9499999999999993" customHeight="1">
      <c r="B6" s="246"/>
    </row>
    <row r="7" spans="2:22" s="247" customFormat="1" ht="24.95" customHeight="1">
      <c r="B7" s="246">
        <v>2</v>
      </c>
      <c r="C7" s="248" t="s">
        <v>292</v>
      </c>
    </row>
    <row r="8" spans="2:22" s="247" customFormat="1" ht="24.95" customHeight="1">
      <c r="B8" s="246"/>
      <c r="C8" s="248" t="s">
        <v>293</v>
      </c>
    </row>
    <row r="9" spans="2:22" s="247" customFormat="1" ht="9.9499999999999993" customHeight="1">
      <c r="B9" s="246"/>
    </row>
    <row r="10" spans="2:22" s="247" customFormat="1" ht="24.95" customHeight="1">
      <c r="B10" s="246">
        <v>3</v>
      </c>
      <c r="C10" s="247" t="s">
        <v>285</v>
      </c>
    </row>
    <row r="11" spans="2:22" s="247" customFormat="1" ht="24.95" customHeight="1">
      <c r="B11" s="246"/>
      <c r="C11" s="247" t="s">
        <v>294</v>
      </c>
    </row>
    <row r="12" spans="2:22" s="247" customFormat="1" ht="9.9499999999999993" customHeight="1">
      <c r="B12" s="246"/>
    </row>
    <row r="13" spans="2:22" s="247" customFormat="1" ht="24.95" customHeight="1">
      <c r="B13" s="246">
        <v>4</v>
      </c>
      <c r="C13" s="247" t="s">
        <v>286</v>
      </c>
    </row>
    <row r="14" spans="2:22" s="247" customFormat="1" ht="24.95" customHeight="1">
      <c r="B14" s="246"/>
      <c r="C14" s="248" t="s">
        <v>275</v>
      </c>
    </row>
    <row r="15" spans="2:22" s="247" customFormat="1" ht="24.95" customHeight="1">
      <c r="B15" s="246"/>
      <c r="C15" s="248" t="s">
        <v>276</v>
      </c>
    </row>
    <row r="16" spans="2:22" s="247" customFormat="1" ht="24.95" customHeight="1">
      <c r="B16" s="246"/>
      <c r="C16" s="247" t="s">
        <v>287</v>
      </c>
    </row>
    <row r="17" spans="2:3" s="247" customFormat="1" ht="24.95" customHeight="1">
      <c r="B17" s="246"/>
      <c r="C17" s="248" t="s">
        <v>288</v>
      </c>
    </row>
    <row r="18" spans="2:3" s="247" customFormat="1" ht="9.9499999999999993" customHeight="1">
      <c r="B18" s="246"/>
    </row>
    <row r="19" spans="2:3" s="247" customFormat="1" ht="24.95" customHeight="1">
      <c r="B19" s="246">
        <v>5</v>
      </c>
      <c r="C19" s="248" t="s">
        <v>295</v>
      </c>
    </row>
    <row r="20" spans="2:3" s="247" customFormat="1" ht="24.95" customHeight="1">
      <c r="B20" s="249"/>
      <c r="C20" s="247" t="s">
        <v>289</v>
      </c>
    </row>
    <row r="21" spans="2:3" s="247" customFormat="1" ht="24.95" customHeight="1">
      <c r="B21" s="249"/>
      <c r="C21" s="247" t="s">
        <v>277</v>
      </c>
    </row>
    <row r="22" spans="2:3" s="247" customFormat="1" ht="24.95" customHeight="1">
      <c r="B22" s="249"/>
      <c r="C22" s="247" t="s">
        <v>290</v>
      </c>
    </row>
    <row r="23" spans="2:3" s="247" customFormat="1" ht="24.95" customHeight="1">
      <c r="B23" s="249"/>
      <c r="C23" s="247" t="s">
        <v>291</v>
      </c>
    </row>
    <row r="24" spans="2:3" s="247" customFormat="1" ht="24.95" customHeight="1">
      <c r="B24" s="249"/>
      <c r="C24" s="248" t="s">
        <v>278</v>
      </c>
    </row>
  </sheetData>
  <sheetProtection algorithmName="SHA-512" hashValue="YiZRixdHZUz+LdklmyhtR5oyvWU2zO5NDC28/y0UfrqevnXLAWfHWMX68fsmQf+tTCUdaM4IqfLpm9cMOLDAMQ==" saltValue="r6qOaXRyc5XpNqXFucCt/g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266"/>
  <sheetViews>
    <sheetView showGridLines="0" zoomScaleNormal="100" workbookViewId="0">
      <selection activeCell="F9" sqref="F9"/>
    </sheetView>
  </sheetViews>
  <sheetFormatPr defaultColWidth="9.140625" defaultRowHeight="15"/>
  <cols>
    <col min="1" max="1" width="2.5703125" customWidth="1"/>
    <col min="2" max="2" width="3.85546875" customWidth="1"/>
    <col min="3" max="3" width="5.42578125" customWidth="1"/>
    <col min="5" max="5" width="5.42578125" customWidth="1"/>
    <col min="6" max="6" width="19.5703125" customWidth="1"/>
    <col min="7" max="7" width="5.42578125" customWidth="1"/>
    <col min="8" max="8" width="12" bestFit="1" customWidth="1"/>
    <col min="9" max="9" width="11.42578125" customWidth="1"/>
    <col min="10" max="10" width="9.140625" customWidth="1"/>
    <col min="12" max="12" width="12.5703125" customWidth="1"/>
    <col min="16" max="16" width="17.42578125" customWidth="1"/>
    <col min="18" max="19" width="9.140625" style="218" hidden="1" customWidth="1"/>
    <col min="22" max="22" width="9.140625" customWidth="1"/>
    <col min="25" max="25" width="9.140625" customWidth="1"/>
    <col min="35" max="35" width="9.140625" customWidth="1"/>
    <col min="36" max="36" width="28.5703125" customWidth="1"/>
    <col min="37" max="38" width="28.5703125" hidden="1" customWidth="1"/>
    <col min="39" max="39" width="10.5703125" hidden="1" customWidth="1"/>
    <col min="40" max="40" width="30.5703125" style="218" hidden="1" customWidth="1"/>
    <col min="41" max="44" width="9.140625" style="218" hidden="1" customWidth="1"/>
    <col min="45" max="45" width="14.42578125" style="218" hidden="1" customWidth="1"/>
    <col min="46" max="62" width="9.140625" style="218" hidden="1" customWidth="1"/>
    <col min="63" max="64" width="9.140625" hidden="1" customWidth="1"/>
    <col min="65" max="72" width="9.140625" customWidth="1"/>
  </cols>
  <sheetData>
    <row r="1" spans="2:64" ht="15" customHeight="1" thickBot="1">
      <c r="H1" s="214" t="s">
        <v>302</v>
      </c>
      <c r="Q1" s="179" t="s">
        <v>300</v>
      </c>
      <c r="R1" s="225"/>
      <c r="S1" s="225"/>
      <c r="T1" s="179"/>
    </row>
    <row r="2" spans="2:64" ht="12.75" customHeight="1">
      <c r="B2" s="297" t="s">
        <v>305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9"/>
      <c r="Q2" s="302" t="s">
        <v>199</v>
      </c>
      <c r="R2" s="226"/>
      <c r="S2" s="226"/>
      <c r="T2" s="35"/>
      <c r="U2" s="46" t="s">
        <v>216</v>
      </c>
    </row>
    <row r="3" spans="2:64" ht="12.75" customHeight="1">
      <c r="B3" s="300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301"/>
      <c r="Q3" s="303"/>
      <c r="R3" s="226"/>
      <c r="S3" s="226"/>
      <c r="T3" s="35"/>
      <c r="U3" s="46" t="s">
        <v>226</v>
      </c>
      <c r="BI3" s="219" t="s">
        <v>3</v>
      </c>
      <c r="BJ3" s="219" t="s">
        <v>6</v>
      </c>
      <c r="BK3" s="218"/>
      <c r="BL3" s="218"/>
    </row>
    <row r="4" spans="2:64" ht="12.75" customHeight="1">
      <c r="B4" s="324" t="s">
        <v>0</v>
      </c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0" t="s">
        <v>296</v>
      </c>
      <c r="P4" s="321"/>
      <c r="Q4" s="303"/>
      <c r="R4" s="226"/>
      <c r="S4" s="226"/>
      <c r="T4" s="35"/>
      <c r="BI4" s="220"/>
      <c r="BJ4" s="220"/>
      <c r="BK4" s="218"/>
      <c r="BL4" s="218"/>
    </row>
    <row r="5" spans="2:64" ht="12.75" customHeight="1" thickBot="1">
      <c r="B5" s="326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3"/>
      <c r="Q5" s="304"/>
      <c r="R5" s="226"/>
      <c r="S5" s="226"/>
      <c r="T5" s="35"/>
      <c r="U5" s="174" t="s">
        <v>160</v>
      </c>
      <c r="AF5" s="174" t="s">
        <v>163</v>
      </c>
      <c r="AN5" s="236" t="str">
        <f>AN9&amp;CHAR(10)&amp;AN19&amp;CHAR(10)&amp;AN29</f>
        <v>[U1] = [mq]  x [Dest. Uso]  [€/mq]  x [%scomputo] 1 = 0 €
[U1] = [mq]  x [Dest. Uso]  [€/mq]  x [%scomputo] 1 = 0 €
[U1] = [mq]  x [Dest. Uso]  [€/mq]  x [%scomputo] 1 = 0 €</v>
      </c>
      <c r="BI5" s="221" t="str">
        <f>Tariffe_U1!C4</f>
        <v>Alberghi</v>
      </c>
      <c r="BJ5" s="220" t="str">
        <f>Tariffe_U2!C4</f>
        <v>Alberghi</v>
      </c>
      <c r="BK5" s="218"/>
      <c r="BL5" s="218"/>
    </row>
    <row r="6" spans="2:64" ht="12.75" customHeight="1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  <c r="R6" s="227"/>
      <c r="S6" s="227"/>
      <c r="T6" s="28"/>
      <c r="AM6" s="121"/>
      <c r="AN6" s="223" t="str">
        <f>AN13&amp;CHAR(10)&amp;AN23&amp;CHAR(10)&amp;AN33</f>
        <v>[U2] = [mq]  x [Dest. Uso]  [€/mq]  x [%scomputo] 1 = 0 €
[U2] = [mq]  x [Dest. Uso]  [€/mq]  x [%scomputo] 1 = 0 €
[U2] = [mq]  x [Dest. Uso]  [€/mq]  x [%scomputo] 1 = 0 €</v>
      </c>
      <c r="AP6" s="222"/>
      <c r="AQ6" s="222"/>
      <c r="AR6" s="222"/>
      <c r="BI6" s="220">
        <f>Tariffe_U1!C5</f>
        <v>19.914580000000001</v>
      </c>
      <c r="BJ6" s="220">
        <f>Tariffe_U2!C5</f>
        <v>5.7843200000000001</v>
      </c>
      <c r="BK6" s="218"/>
      <c r="BL6" s="222" t="s">
        <v>12</v>
      </c>
    </row>
    <row r="7" spans="2:64" ht="12.75" customHeight="1">
      <c r="B7" s="20"/>
      <c r="C7" s="21"/>
      <c r="D7" s="22"/>
      <c r="E7" s="23"/>
      <c r="F7" s="24" t="s">
        <v>9</v>
      </c>
      <c r="G7" s="24"/>
      <c r="H7" s="24" t="s">
        <v>11</v>
      </c>
      <c r="I7" s="24" t="s">
        <v>10</v>
      </c>
      <c r="J7" s="24"/>
      <c r="K7" s="184" t="s">
        <v>231</v>
      </c>
      <c r="L7" s="24"/>
      <c r="M7" s="25"/>
      <c r="N7" s="25"/>
      <c r="O7" s="23"/>
      <c r="P7" s="26"/>
      <c r="Q7" s="27"/>
      <c r="R7" s="227"/>
      <c r="S7" s="227"/>
      <c r="T7" s="217"/>
      <c r="AP7" s="222"/>
      <c r="AQ7" s="222"/>
      <c r="AR7" s="222"/>
      <c r="BI7" s="220">
        <f>Tariffe_U1!C6</f>
        <v>15.931660000000001</v>
      </c>
      <c r="BJ7" s="220">
        <f>Tariffe_U2!C6</f>
        <v>4.6269400000000003</v>
      </c>
      <c r="BK7" s="218"/>
      <c r="BL7" s="222" t="s">
        <v>13</v>
      </c>
    </row>
    <row r="8" spans="2:64" ht="12.75" customHeight="1">
      <c r="B8" s="20"/>
      <c r="C8" s="28"/>
      <c r="D8" s="29"/>
      <c r="E8" s="28"/>
      <c r="F8" s="30" t="s">
        <v>1</v>
      </c>
      <c r="G8" s="30"/>
      <c r="H8" s="30"/>
      <c r="I8" s="30" t="s">
        <v>2</v>
      </c>
      <c r="J8" s="30"/>
      <c r="K8" s="30"/>
      <c r="L8" s="28"/>
      <c r="M8" s="28"/>
      <c r="N8" s="28"/>
      <c r="O8" s="28"/>
      <c r="P8" s="21"/>
      <c r="Q8" s="27"/>
      <c r="R8" s="227"/>
      <c r="S8" s="227"/>
      <c r="T8" s="217"/>
      <c r="AP8" s="222"/>
      <c r="AQ8" s="222"/>
      <c r="AR8" s="222"/>
      <c r="BI8" s="220">
        <f>Tariffe_U1!C7</f>
        <v>7.9658300000000004</v>
      </c>
      <c r="BJ8" s="220">
        <f>Tariffe_U2!C7</f>
        <v>2.3137300000000001</v>
      </c>
      <c r="BK8" s="218"/>
      <c r="BL8" s="222" t="s">
        <v>14</v>
      </c>
    </row>
    <row r="9" spans="2:64" ht="15" customHeight="1">
      <c r="B9" s="20"/>
      <c r="C9" s="28"/>
      <c r="D9" s="31" t="s">
        <v>3</v>
      </c>
      <c r="E9" s="28" t="s">
        <v>4</v>
      </c>
      <c r="F9" s="1"/>
      <c r="G9" s="28" t="s">
        <v>5</v>
      </c>
      <c r="H9" s="105"/>
      <c r="I9" s="178"/>
      <c r="J9" s="28" t="s">
        <v>5</v>
      </c>
      <c r="K9" s="1">
        <v>1</v>
      </c>
      <c r="L9" s="32"/>
      <c r="M9" s="28"/>
      <c r="N9" s="33"/>
      <c r="O9" s="28" t="s">
        <v>4</v>
      </c>
      <c r="P9" s="197">
        <f>F9*I9*K9</f>
        <v>0</v>
      </c>
      <c r="Q9" s="27"/>
      <c r="R9" s="227"/>
      <c r="S9" s="227"/>
      <c r="T9" s="217"/>
      <c r="AN9" s="223" t="str">
        <f>"[U1] = [mq] "&amp;F9&amp;" "&amp;G9&amp;" [Dest. Uso] "&amp;H9&amp;" [€/mq] "&amp;I9&amp;" "&amp;J9&amp;" [%scomputo] "&amp;K9&amp;" "&amp;O9&amp;" "&amp;P9&amp;" €"</f>
        <v>[U1] = [mq]  x [Dest. Uso]  [€/mq]  x [%scomputo] 1 = 0 €</v>
      </c>
      <c r="AP9" s="222"/>
      <c r="AQ9" s="222"/>
      <c r="AR9" s="222"/>
      <c r="BI9" s="220">
        <f>Tariffe_U1!C8</f>
        <v>0.35171000000000002</v>
      </c>
      <c r="BJ9" s="220">
        <f>Tariffe_U2!C8</f>
        <v>0.28147</v>
      </c>
      <c r="BK9" s="218"/>
      <c r="BL9" s="222" t="s">
        <v>15</v>
      </c>
    </row>
    <row r="10" spans="2:64" ht="12.75" customHeight="1">
      <c r="B10" s="20"/>
      <c r="C10" s="28"/>
      <c r="D10" s="29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1"/>
      <c r="Q10" s="27"/>
      <c r="R10" s="227"/>
      <c r="S10" s="227"/>
      <c r="T10" s="217"/>
      <c r="AP10" s="222"/>
      <c r="AQ10" s="222"/>
      <c r="AR10" s="222"/>
      <c r="BI10" s="220">
        <f>Tariffe_U1!C9</f>
        <v>35.143859999999997</v>
      </c>
      <c r="BJ10" s="220">
        <f>Tariffe_U2!C9</f>
        <v>56.229239999999997</v>
      </c>
      <c r="BK10" s="218"/>
      <c r="BL10" s="222" t="s">
        <v>16</v>
      </c>
    </row>
    <row r="11" spans="2:64" ht="12.75" customHeight="1">
      <c r="B11" s="20"/>
      <c r="C11" s="28"/>
      <c r="D11" s="29"/>
      <c r="E11" s="28"/>
      <c r="F11" s="34" t="s">
        <v>9</v>
      </c>
      <c r="G11" s="34"/>
      <c r="H11" s="34"/>
      <c r="I11" s="34" t="s">
        <v>10</v>
      </c>
      <c r="J11" s="34"/>
      <c r="K11" s="62" t="s">
        <v>232</v>
      </c>
      <c r="L11" s="35"/>
      <c r="M11" s="35"/>
      <c r="N11" s="35"/>
      <c r="O11" s="28"/>
      <c r="P11" s="21"/>
      <c r="Q11" s="36"/>
      <c r="R11" s="227"/>
      <c r="S11" s="227"/>
      <c r="T11" s="28"/>
      <c r="AP11" s="222"/>
      <c r="AQ11" s="222"/>
      <c r="AR11" s="222"/>
      <c r="BI11" s="220">
        <f>Tariffe_U1!C10</f>
        <v>31.629470000000001</v>
      </c>
      <c r="BJ11" s="220">
        <f>Tariffe_U2!C10</f>
        <v>50.606319999999997</v>
      </c>
      <c r="BK11" s="218"/>
      <c r="BL11" s="222" t="s">
        <v>17</v>
      </c>
    </row>
    <row r="12" spans="2:64" ht="12.75" customHeight="1">
      <c r="B12" s="20"/>
      <c r="C12" s="28"/>
      <c r="D12" s="29"/>
      <c r="E12" s="28"/>
      <c r="F12" s="30" t="s">
        <v>1</v>
      </c>
      <c r="G12" s="30"/>
      <c r="H12" s="30"/>
      <c r="I12" s="30" t="s">
        <v>2</v>
      </c>
      <c r="J12" s="30"/>
      <c r="K12" s="30"/>
      <c r="L12" s="28"/>
      <c r="M12" s="28"/>
      <c r="N12" s="28"/>
      <c r="O12" s="28"/>
      <c r="P12" s="21"/>
      <c r="Q12" s="36"/>
      <c r="R12" s="227"/>
      <c r="S12" s="227"/>
      <c r="T12" s="28"/>
      <c r="BI12" s="220">
        <f>Tariffe_U1!C11</f>
        <v>10.54316</v>
      </c>
      <c r="BJ12" s="220">
        <f>Tariffe_U2!C11</f>
        <v>16.868770000000001</v>
      </c>
      <c r="BK12" s="218"/>
      <c r="BL12" s="218"/>
    </row>
    <row r="13" spans="2:64" ht="15" customHeight="1">
      <c r="B13" s="20"/>
      <c r="C13" s="28"/>
      <c r="D13" s="31" t="s">
        <v>6</v>
      </c>
      <c r="E13" s="28" t="s">
        <v>4</v>
      </c>
      <c r="F13" s="1"/>
      <c r="G13" s="28" t="s">
        <v>5</v>
      </c>
      <c r="H13" s="105"/>
      <c r="I13" s="178"/>
      <c r="J13" s="28" t="s">
        <v>5</v>
      </c>
      <c r="K13" s="1">
        <v>1</v>
      </c>
      <c r="L13" s="32"/>
      <c r="M13" s="28"/>
      <c r="N13" s="33"/>
      <c r="O13" s="28" t="s">
        <v>4</v>
      </c>
      <c r="P13" s="197">
        <f>F13*I13*K13</f>
        <v>0</v>
      </c>
      <c r="Q13" s="36"/>
      <c r="R13" s="227"/>
      <c r="S13" s="227"/>
      <c r="T13" s="28"/>
      <c r="AN13" s="223" t="str">
        <f>"[U2] = [mq] "&amp;F13&amp;" "&amp;G13&amp;" [Dest. Uso] "&amp;H13&amp;" [€/mq] "&amp;I13&amp;" "&amp;J13&amp;" [%scomputo] "&amp;K13&amp;" "&amp;O13&amp;" "&amp;P13&amp;" €"</f>
        <v>[U2] = [mq]  x [Dest. Uso]  [€/mq]  x [%scomputo] 1 = 0 €</v>
      </c>
      <c r="BI13" s="221" t="str">
        <f>Tariffe_U1!F4</f>
        <v>Commerciali</v>
      </c>
      <c r="BJ13" s="220" t="str">
        <f>Tariffe_U2!F4</f>
        <v>Commerciali</v>
      </c>
      <c r="BK13" s="218"/>
      <c r="BL13" s="218"/>
    </row>
    <row r="14" spans="2:64" ht="12.75" customHeight="1">
      <c r="B14" s="20"/>
      <c r="C14" s="28"/>
      <c r="D14" s="29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1"/>
      <c r="Q14" s="36"/>
      <c r="R14" s="227"/>
      <c r="S14" s="227"/>
      <c r="T14" s="28"/>
      <c r="BI14" s="220">
        <f>Tariffe_U1!F5</f>
        <v>35.143680000000003</v>
      </c>
      <c r="BJ14" s="220">
        <f>Tariffe_U2!F5</f>
        <v>56.229329999999997</v>
      </c>
      <c r="BK14" s="218"/>
      <c r="BL14" s="218"/>
    </row>
    <row r="15" spans="2:64" ht="15" customHeight="1">
      <c r="B15" s="20"/>
      <c r="C15" s="28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9" t="s">
        <v>7</v>
      </c>
      <c r="O15" s="39"/>
      <c r="P15" s="40">
        <f>P9+P13</f>
        <v>0</v>
      </c>
      <c r="Q15" s="36"/>
      <c r="R15" s="227"/>
      <c r="S15" s="227"/>
      <c r="T15" s="28"/>
      <c r="BI15" s="220">
        <f>Tariffe_U1!F6</f>
        <v>11.94875</v>
      </c>
      <c r="BJ15" s="220">
        <f>Tariffe_U2!F6</f>
        <v>3.4700700000000002</v>
      </c>
      <c r="BK15" s="218"/>
      <c r="BL15" s="218"/>
    </row>
    <row r="16" spans="2:64" ht="12.75" customHeight="1">
      <c r="B16" s="20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36"/>
      <c r="R16" s="227"/>
      <c r="S16" s="227"/>
      <c r="T16" s="28"/>
      <c r="BI16" s="220">
        <f>Tariffe_U1!F7</f>
        <v>35.143680000000003</v>
      </c>
      <c r="BJ16" s="220">
        <f>Tariffe_U2!F7</f>
        <v>56.229329999999997</v>
      </c>
      <c r="BK16" s="218"/>
      <c r="BL16" s="218"/>
    </row>
    <row r="17" spans="2:64" ht="12.75" customHeight="1">
      <c r="B17" s="20"/>
      <c r="C17" s="28"/>
      <c r="D17" s="22"/>
      <c r="E17" s="23"/>
      <c r="F17" s="24" t="s">
        <v>9</v>
      </c>
      <c r="G17" s="25"/>
      <c r="H17" s="24" t="s">
        <v>11</v>
      </c>
      <c r="I17" s="24" t="s">
        <v>10</v>
      </c>
      <c r="J17" s="24"/>
      <c r="K17" s="184" t="s">
        <v>231</v>
      </c>
      <c r="L17" s="25"/>
      <c r="M17" s="25"/>
      <c r="N17" s="25"/>
      <c r="O17" s="23"/>
      <c r="P17" s="26"/>
      <c r="Q17" s="27"/>
      <c r="R17" s="227"/>
      <c r="S17" s="227"/>
      <c r="T17" s="217"/>
      <c r="BI17" s="220">
        <f>Tariffe_U1!F8</f>
        <v>9.5622000000000007</v>
      </c>
      <c r="BJ17" s="220">
        <f>Tariffe_U2!F8</f>
        <v>2.78267</v>
      </c>
      <c r="BK17" s="218"/>
      <c r="BL17" s="218"/>
    </row>
    <row r="18" spans="2:64" ht="12.75" customHeight="1">
      <c r="B18" s="20"/>
      <c r="C18" s="28"/>
      <c r="D18" s="29"/>
      <c r="E18" s="28"/>
      <c r="F18" s="30" t="s">
        <v>1</v>
      </c>
      <c r="G18" s="28"/>
      <c r="H18" s="30"/>
      <c r="I18" s="30" t="s">
        <v>2</v>
      </c>
      <c r="J18" s="30"/>
      <c r="K18" s="30"/>
      <c r="L18" s="28"/>
      <c r="M18" s="28"/>
      <c r="N18" s="28"/>
      <c r="O18" s="28"/>
      <c r="P18" s="21"/>
      <c r="Q18" s="27"/>
      <c r="R18" s="227"/>
      <c r="S18" s="227"/>
      <c r="T18" s="217"/>
      <c r="BI18" s="220">
        <f>Tariffe_U1!F9</f>
        <v>14.05747</v>
      </c>
      <c r="BJ18" s="220">
        <f>Tariffe_U2!F9</f>
        <v>22.49173</v>
      </c>
      <c r="BK18" s="218"/>
      <c r="BL18" s="218"/>
    </row>
    <row r="19" spans="2:64" ht="15" customHeight="1">
      <c r="B19" s="20"/>
      <c r="C19" s="28"/>
      <c r="D19" s="31" t="s">
        <v>3</v>
      </c>
      <c r="E19" s="28" t="s">
        <v>4</v>
      </c>
      <c r="F19" s="1"/>
      <c r="G19" s="28" t="s">
        <v>5</v>
      </c>
      <c r="H19" s="105"/>
      <c r="I19" s="178"/>
      <c r="J19" s="28" t="s">
        <v>5</v>
      </c>
      <c r="K19" s="1">
        <v>1</v>
      </c>
      <c r="L19" s="32"/>
      <c r="M19" s="28"/>
      <c r="N19" s="33"/>
      <c r="O19" s="28" t="s">
        <v>4</v>
      </c>
      <c r="P19" s="197">
        <f>F19*I19*K19</f>
        <v>0</v>
      </c>
      <c r="Q19" s="27"/>
      <c r="R19" s="227"/>
      <c r="S19" s="227"/>
      <c r="T19" s="217"/>
      <c r="AN19" s="223" t="str">
        <f>"[U1] = [mq] "&amp;F19&amp;" "&amp;G19&amp;" [Dest. Uso] "&amp;H19&amp;" [€/mq] "&amp;I19&amp;" "&amp;J19&amp;" [%scomputo] "&amp;K19&amp;" "&amp;O19&amp;" "&amp;P19&amp;" €"</f>
        <v>[U1] = [mq]  x [Dest. Uso]  [€/mq]  x [%scomputo] 1 = 0 €</v>
      </c>
      <c r="BI19" s="220">
        <f>Tariffe_U1!F10</f>
        <v>5.9743700000000004</v>
      </c>
      <c r="BJ19" s="220">
        <f>Tariffe_U2!F10</f>
        <v>1.7353000000000001</v>
      </c>
      <c r="BK19" s="218"/>
      <c r="BL19" s="218"/>
    </row>
    <row r="20" spans="2:64" ht="12.75" customHeight="1">
      <c r="B20" s="20"/>
      <c r="C20" s="28"/>
      <c r="D20" s="29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1"/>
      <c r="Q20" s="27"/>
      <c r="R20" s="227"/>
      <c r="S20" s="227"/>
      <c r="T20" s="217"/>
      <c r="AN20" s="224"/>
      <c r="BI20" s="220">
        <f>Tariffe_U1!F11</f>
        <v>0.35119</v>
      </c>
      <c r="BJ20" s="220">
        <f>Tariffe_U2!F11</f>
        <v>0.28147</v>
      </c>
      <c r="BK20" s="218"/>
      <c r="BL20" s="218"/>
    </row>
    <row r="21" spans="2:64" ht="12.75" customHeight="1">
      <c r="B21" s="20"/>
      <c r="C21" s="28"/>
      <c r="D21" s="29"/>
      <c r="E21" s="28"/>
      <c r="F21" s="34" t="s">
        <v>9</v>
      </c>
      <c r="G21" s="35"/>
      <c r="H21" s="34"/>
      <c r="I21" s="34" t="s">
        <v>10</v>
      </c>
      <c r="J21" s="34"/>
      <c r="K21" s="62" t="s">
        <v>232</v>
      </c>
      <c r="L21" s="35"/>
      <c r="M21" s="35"/>
      <c r="N21" s="35"/>
      <c r="O21" s="28"/>
      <c r="P21" s="21"/>
      <c r="Q21" s="36"/>
      <c r="R21" s="227"/>
      <c r="S21" s="227"/>
      <c r="T21" s="28"/>
      <c r="AN21" s="224"/>
      <c r="BI21" s="221" t="str">
        <f>Tariffe_U1!I4</f>
        <v>Produttivi</v>
      </c>
      <c r="BJ21" s="220" t="str">
        <f>Tariffe_U2!I4</f>
        <v>Produttive</v>
      </c>
      <c r="BK21" s="218"/>
      <c r="BL21" s="218"/>
    </row>
    <row r="22" spans="2:64" ht="12.75" customHeight="1">
      <c r="B22" s="20"/>
      <c r="C22" s="28"/>
      <c r="D22" s="29"/>
      <c r="E22" s="28"/>
      <c r="F22" s="30" t="s">
        <v>1</v>
      </c>
      <c r="G22" s="28"/>
      <c r="H22" s="30"/>
      <c r="I22" s="30" t="s">
        <v>2</v>
      </c>
      <c r="J22" s="30"/>
      <c r="K22" s="30"/>
      <c r="L22" s="28"/>
      <c r="M22" s="28"/>
      <c r="N22" s="28"/>
      <c r="O22" s="28"/>
      <c r="P22" s="21"/>
      <c r="Q22" s="36"/>
      <c r="R22" s="227"/>
      <c r="S22" s="227"/>
      <c r="T22" s="28"/>
      <c r="AN22" s="224"/>
      <c r="BI22" s="220">
        <f>Tariffe_U1!I5</f>
        <v>11.9488</v>
      </c>
      <c r="BJ22" s="220">
        <f>Tariffe_U2!I5</f>
        <v>3.4705400000000002</v>
      </c>
      <c r="BK22" s="218"/>
      <c r="BL22" s="218"/>
    </row>
    <row r="23" spans="2:64" ht="15" customHeight="1">
      <c r="B23" s="20"/>
      <c r="C23" s="28"/>
      <c r="D23" s="31" t="s">
        <v>6</v>
      </c>
      <c r="E23" s="28" t="s">
        <v>4</v>
      </c>
      <c r="F23" s="1"/>
      <c r="G23" s="28" t="s">
        <v>5</v>
      </c>
      <c r="H23" s="105"/>
      <c r="I23" s="178"/>
      <c r="J23" s="28" t="s">
        <v>5</v>
      </c>
      <c r="K23" s="1">
        <v>1</v>
      </c>
      <c r="L23" s="32"/>
      <c r="M23" s="28"/>
      <c r="N23" s="33"/>
      <c r="O23" s="28" t="s">
        <v>4</v>
      </c>
      <c r="P23" s="197">
        <f>F23*I23*K23</f>
        <v>0</v>
      </c>
      <c r="Q23" s="36"/>
      <c r="R23" s="227"/>
      <c r="S23" s="227"/>
      <c r="T23" s="28"/>
      <c r="AN23" s="223" t="str">
        <f>"[U2] = [mq] "&amp;F23&amp;" "&amp;G23&amp;" [Dest. Uso] "&amp;H23&amp;" [€/mq] "&amp;I23&amp;" "&amp;J23&amp;" [%scomputo] "&amp;K23&amp;" "&amp;O23&amp;" "&amp;P23&amp;" €"</f>
        <v>[U2] = [mq]  x [Dest. Uso]  [€/mq]  x [%scomputo] 1 = 0 €</v>
      </c>
      <c r="BI23" s="220">
        <f>Tariffe_U1!I6</f>
        <v>5.9744000000000002</v>
      </c>
      <c r="BJ23" s="220">
        <f>Tariffe_U2!I6</f>
        <v>1.7352700000000001</v>
      </c>
      <c r="BK23" s="218"/>
      <c r="BL23" s="218"/>
    </row>
    <row r="24" spans="2:64" ht="12.75" customHeight="1">
      <c r="B24" s="20"/>
      <c r="C24" s="28"/>
      <c r="D24" s="29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1"/>
      <c r="Q24" s="36"/>
      <c r="R24" s="227"/>
      <c r="S24" s="227"/>
      <c r="T24" s="28"/>
      <c r="AN24" s="224"/>
      <c r="BI24" s="220">
        <f>Tariffe_U1!I7</f>
        <v>9.5622000000000007</v>
      </c>
      <c r="BJ24" s="220">
        <f>Tariffe_U2!I7</f>
        <v>2.78267</v>
      </c>
      <c r="BK24" s="218"/>
      <c r="BL24" s="218"/>
    </row>
    <row r="25" spans="2:64" ht="15" customHeight="1">
      <c r="B25" s="20"/>
      <c r="C25" s="28"/>
      <c r="D25" s="37"/>
      <c r="E25" s="38"/>
      <c r="F25" s="38"/>
      <c r="G25" s="38"/>
      <c r="H25" s="38"/>
      <c r="I25" s="38"/>
      <c r="J25" s="38"/>
      <c r="K25" s="38"/>
      <c r="L25" s="38"/>
      <c r="M25" s="38"/>
      <c r="N25" s="39" t="s">
        <v>7</v>
      </c>
      <c r="O25" s="39"/>
      <c r="P25" s="40">
        <f>P19+P23</f>
        <v>0</v>
      </c>
      <c r="Q25" s="36"/>
      <c r="R25" s="227"/>
      <c r="S25" s="227"/>
      <c r="T25" s="28"/>
      <c r="AN25" s="224"/>
      <c r="BI25" s="221" t="str">
        <f>Tariffe_U1!L4</f>
        <v>Residenziali</v>
      </c>
      <c r="BJ25" s="220" t="str">
        <f>Tariffe_U2!L4</f>
        <v>Residenziali</v>
      </c>
      <c r="BK25" s="218"/>
      <c r="BL25" s="218"/>
    </row>
    <row r="26" spans="2:64" ht="12.75" customHeight="1">
      <c r="B26" s="20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36"/>
      <c r="R26" s="227"/>
      <c r="S26" s="227"/>
      <c r="T26" s="28"/>
      <c r="AN26" s="224"/>
      <c r="BI26" s="220">
        <f>Tariffe_U1!L5</f>
        <v>35.143459999999997</v>
      </c>
      <c r="BJ26" s="220">
        <f>Tariffe_U2!L5</f>
        <v>56.229529999999997</v>
      </c>
      <c r="BK26" s="218"/>
      <c r="BL26" s="218"/>
    </row>
    <row r="27" spans="2:64" ht="12.75" customHeight="1">
      <c r="B27" s="20"/>
      <c r="C27" s="28"/>
      <c r="D27" s="22"/>
      <c r="E27" s="23"/>
      <c r="F27" s="24" t="s">
        <v>9</v>
      </c>
      <c r="G27" s="25"/>
      <c r="H27" s="24" t="s">
        <v>11</v>
      </c>
      <c r="I27" s="24" t="s">
        <v>10</v>
      </c>
      <c r="J27" s="24"/>
      <c r="K27" s="184" t="s">
        <v>231</v>
      </c>
      <c r="L27" s="25"/>
      <c r="M27" s="25"/>
      <c r="N27" s="25"/>
      <c r="O27" s="23"/>
      <c r="P27" s="26"/>
      <c r="Q27" s="27"/>
      <c r="R27" s="227"/>
      <c r="S27" s="227"/>
      <c r="T27" s="217"/>
      <c r="AN27" s="224"/>
      <c r="BI27" s="220">
        <f>Tariffe_U1!L6</f>
        <v>35.143459999999997</v>
      </c>
      <c r="BJ27" s="220">
        <f>Tariffe_U2!L6</f>
        <v>56.229529999999997</v>
      </c>
      <c r="BK27" s="218"/>
      <c r="BL27" s="218"/>
    </row>
    <row r="28" spans="2:64" ht="12.75" customHeight="1">
      <c r="B28" s="20"/>
      <c r="C28" s="28"/>
      <c r="D28" s="29"/>
      <c r="E28" s="28"/>
      <c r="F28" s="30" t="s">
        <v>1</v>
      </c>
      <c r="G28" s="28"/>
      <c r="H28" s="30"/>
      <c r="I28" s="30" t="s">
        <v>2</v>
      </c>
      <c r="J28" s="30"/>
      <c r="K28" s="30"/>
      <c r="L28" s="28"/>
      <c r="M28" s="28"/>
      <c r="N28" s="28"/>
      <c r="O28" s="28"/>
      <c r="P28" s="21"/>
      <c r="Q28" s="27"/>
      <c r="R28" s="227"/>
      <c r="S28" s="227"/>
      <c r="T28" s="217"/>
      <c r="AN28" s="224"/>
      <c r="BI28" s="220">
        <f>Tariffe_U1!L7</f>
        <v>35.143459999999997</v>
      </c>
      <c r="BJ28" s="220">
        <f>Tariffe_U2!L7</f>
        <v>56.229529999999997</v>
      </c>
      <c r="BK28" s="218"/>
      <c r="BL28" s="218"/>
    </row>
    <row r="29" spans="2:64" ht="15" customHeight="1">
      <c r="B29" s="20"/>
      <c r="C29" s="28"/>
      <c r="D29" s="31" t="s">
        <v>3</v>
      </c>
      <c r="E29" s="28" t="s">
        <v>4</v>
      </c>
      <c r="F29" s="1"/>
      <c r="G29" s="28" t="s">
        <v>5</v>
      </c>
      <c r="H29" s="105"/>
      <c r="I29" s="178"/>
      <c r="J29" s="28" t="s">
        <v>5</v>
      </c>
      <c r="K29" s="1">
        <v>1</v>
      </c>
      <c r="L29" s="32"/>
      <c r="M29" s="28"/>
      <c r="N29" s="33"/>
      <c r="O29" s="28" t="s">
        <v>4</v>
      </c>
      <c r="P29" s="197">
        <f>F29*I29*K29</f>
        <v>0</v>
      </c>
      <c r="Q29" s="27"/>
      <c r="R29" s="227"/>
      <c r="S29" s="227"/>
      <c r="T29" s="217"/>
      <c r="AN29" s="223" t="str">
        <f>"[U1] = [mq] "&amp;F29&amp;" "&amp;G29&amp;" [Dest. Uso] "&amp;H29&amp;" [€/mq] "&amp;I29&amp;" "&amp;J29&amp;" [%scomputo] "&amp;K29&amp;" "&amp;O29&amp;" "&amp;P29&amp;" €"</f>
        <v>[U1] = [mq]  x [Dest. Uso]  [€/mq]  x [%scomputo] 1 = 0 €</v>
      </c>
      <c r="BI29" s="220">
        <f>Tariffe_U1!L8</f>
        <v>35.143459999999997</v>
      </c>
      <c r="BJ29" s="220">
        <f>Tariffe_U2!L8</f>
        <v>56.229529999999997</v>
      </c>
      <c r="BK29" s="218"/>
      <c r="BL29" s="218"/>
    </row>
    <row r="30" spans="2:64" ht="12.75" customHeight="1">
      <c r="B30" s="20"/>
      <c r="C30" s="28"/>
      <c r="D30" s="29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1"/>
      <c r="Q30" s="27"/>
      <c r="R30" s="227"/>
      <c r="S30" s="227"/>
      <c r="T30" s="217"/>
      <c r="AN30" s="224"/>
      <c r="BI30" s="220">
        <f>Tariffe_U1!L9</f>
        <v>28.11477</v>
      </c>
      <c r="BJ30" s="220">
        <f>Tariffe_U2!L9</f>
        <v>44.983620000000002</v>
      </c>
      <c r="BK30" s="218"/>
      <c r="BL30" s="218"/>
    </row>
    <row r="31" spans="2:64" ht="12.75" customHeight="1">
      <c r="B31" s="20"/>
      <c r="C31" s="28"/>
      <c r="D31" s="29"/>
      <c r="E31" s="28"/>
      <c r="F31" s="34" t="s">
        <v>9</v>
      </c>
      <c r="G31" s="35"/>
      <c r="H31" s="34"/>
      <c r="I31" s="34" t="s">
        <v>10</v>
      </c>
      <c r="J31" s="34"/>
      <c r="K31" s="62" t="s">
        <v>232</v>
      </c>
      <c r="L31" s="35"/>
      <c r="M31" s="35"/>
      <c r="N31" s="35"/>
      <c r="O31" s="28"/>
      <c r="P31" s="21"/>
      <c r="Q31" s="36"/>
      <c r="R31" s="227"/>
      <c r="S31" s="227"/>
      <c r="T31" s="28"/>
      <c r="AN31" s="224"/>
      <c r="BI31" s="220">
        <f>Tariffe_U1!L10</f>
        <v>7.0286900000000001</v>
      </c>
      <c r="BJ31" s="220">
        <f>Tariffe_U2!L10</f>
        <v>11.24591</v>
      </c>
      <c r="BK31" s="218"/>
      <c r="BL31" s="218"/>
    </row>
    <row r="32" spans="2:64" ht="12.75" customHeight="1">
      <c r="B32" s="20"/>
      <c r="C32" s="28"/>
      <c r="D32" s="29"/>
      <c r="E32" s="28"/>
      <c r="F32" s="30" t="s">
        <v>1</v>
      </c>
      <c r="G32" s="28"/>
      <c r="H32" s="30"/>
      <c r="I32" s="30" t="s">
        <v>2</v>
      </c>
      <c r="J32" s="30"/>
      <c r="K32" s="30"/>
      <c r="L32" s="28"/>
      <c r="M32" s="28"/>
      <c r="N32" s="28"/>
      <c r="O32" s="28"/>
      <c r="P32" s="21"/>
      <c r="Q32" s="36"/>
      <c r="R32" s="227"/>
      <c r="S32" s="227"/>
      <c r="T32" s="28"/>
      <c r="AN32" s="224"/>
      <c r="BI32" s="220">
        <f>Tariffe_U1!L11</f>
        <v>21.086069999999999</v>
      </c>
      <c r="BJ32" s="220">
        <f>Tariffe_U2!L11</f>
        <v>33.737720000000003</v>
      </c>
      <c r="BK32" s="218"/>
      <c r="BL32" s="218"/>
    </row>
    <row r="33" spans="2:64" ht="15" customHeight="1">
      <c r="B33" s="20"/>
      <c r="C33" s="28"/>
      <c r="D33" s="31" t="s">
        <v>6</v>
      </c>
      <c r="E33" s="28" t="s">
        <v>4</v>
      </c>
      <c r="F33" s="1"/>
      <c r="G33" s="28" t="s">
        <v>5</v>
      </c>
      <c r="H33" s="105"/>
      <c r="I33" s="178"/>
      <c r="J33" s="28" t="s">
        <v>5</v>
      </c>
      <c r="K33" s="1">
        <v>1</v>
      </c>
      <c r="L33" s="32"/>
      <c r="M33" s="28"/>
      <c r="N33" s="33"/>
      <c r="O33" s="28" t="s">
        <v>4</v>
      </c>
      <c r="P33" s="197">
        <f>F33*I33*K33</f>
        <v>0</v>
      </c>
      <c r="Q33" s="36"/>
      <c r="R33" s="227"/>
      <c r="S33" s="227"/>
      <c r="T33" s="28"/>
      <c r="AN33" s="223" t="str">
        <f>"[U2] = [mq] "&amp;F33&amp;" "&amp;G33&amp;" [Dest. Uso] "&amp;H33&amp;" [€/mq] "&amp;I33&amp;" "&amp;J33&amp;" [%scomputo] "&amp;K33&amp;" "&amp;O33&amp;" "&amp;P33&amp;" €"</f>
        <v>[U2] = [mq]  x [Dest. Uso]  [€/mq]  x [%scomputo] 1 = 0 €</v>
      </c>
      <c r="BI33" s="221" t="str">
        <f>Tariffe_U1!O4</f>
        <v>Agricole</v>
      </c>
      <c r="BJ33" s="220" t="str">
        <f>Tariffe_U2!O4</f>
        <v>Agricole</v>
      </c>
      <c r="BK33" s="218"/>
      <c r="BL33" s="218"/>
    </row>
    <row r="34" spans="2:64" ht="12.75" customHeight="1">
      <c r="B34" s="20"/>
      <c r="C34" s="28"/>
      <c r="D34" s="29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1"/>
      <c r="Q34" s="36"/>
      <c r="R34" s="227"/>
      <c r="S34" s="227"/>
      <c r="T34" s="28"/>
      <c r="BI34" s="220">
        <f>Tariffe_U1!O5</f>
        <v>11.9488</v>
      </c>
      <c r="BJ34" s="220">
        <f>Tariffe_U2!O5</f>
        <v>3.4702199999999999</v>
      </c>
      <c r="BK34" s="218"/>
      <c r="BL34" s="218"/>
    </row>
    <row r="35" spans="2:64" ht="15" customHeight="1">
      <c r="B35" s="20"/>
      <c r="C35" s="28"/>
      <c r="D35" s="37"/>
      <c r="E35" s="38"/>
      <c r="F35" s="38"/>
      <c r="G35" s="38"/>
      <c r="H35" s="38"/>
      <c r="I35" s="38"/>
      <c r="J35" s="38"/>
      <c r="K35" s="38"/>
      <c r="L35" s="38"/>
      <c r="M35" s="38"/>
      <c r="N35" s="39" t="s">
        <v>7</v>
      </c>
      <c r="O35" s="39"/>
      <c r="P35" s="40">
        <f>P29+P33</f>
        <v>0</v>
      </c>
      <c r="Q35" s="36"/>
      <c r="R35" s="227"/>
      <c r="S35" s="227"/>
      <c r="T35" s="28"/>
      <c r="BI35" s="220">
        <f>Tariffe_U1!O6</f>
        <v>9.5622000000000007</v>
      </c>
      <c r="BJ35" s="220">
        <f>Tariffe_U2!O6</f>
        <v>2.78267</v>
      </c>
      <c r="BK35" s="218"/>
      <c r="BL35" s="218"/>
    </row>
    <row r="36" spans="2:64" ht="12.75" customHeight="1">
      <c r="B36" s="20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36"/>
      <c r="R36" s="227"/>
      <c r="S36" s="227"/>
      <c r="T36" s="28"/>
      <c r="BI36" s="220">
        <f>Tariffe_U1!O7</f>
        <v>5.9743700000000004</v>
      </c>
      <c r="BJ36" s="220">
        <f>Tariffe_U2!O7</f>
        <v>1.7353000000000001</v>
      </c>
      <c r="BK36" s="218"/>
      <c r="BL36" s="218"/>
    </row>
    <row r="37" spans="2:64" ht="15" customHeight="1">
      <c r="B37" s="20"/>
      <c r="C37" s="28"/>
      <c r="D37" s="239" t="s">
        <v>246</v>
      </c>
      <c r="E37" s="28"/>
      <c r="F37" s="28"/>
      <c r="G37" s="28"/>
      <c r="H37" s="28"/>
      <c r="I37" s="28"/>
      <c r="J37" s="28"/>
      <c r="K37" s="28"/>
      <c r="L37" s="28"/>
      <c r="M37" s="28"/>
      <c r="N37" s="35" t="s">
        <v>8</v>
      </c>
      <c r="O37" s="35"/>
      <c r="P37" s="41">
        <f>P35+P25+P15</f>
        <v>0</v>
      </c>
      <c r="Q37" s="36"/>
      <c r="R37" s="227"/>
      <c r="S37" s="227"/>
      <c r="T37" s="28"/>
      <c r="BI37" s="221" t="str">
        <f>Tariffe_U1!R4</f>
        <v>Direzionali</v>
      </c>
      <c r="BJ37" s="220" t="str">
        <f>Tariffe_U2!R4</f>
        <v>Direzionali</v>
      </c>
      <c r="BK37" s="218"/>
      <c r="BL37" s="218"/>
    </row>
    <row r="38" spans="2:64" ht="12.75" customHeight="1" thickBot="1"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4"/>
      <c r="R38" s="227"/>
      <c r="S38" s="227"/>
      <c r="T38" s="28"/>
      <c r="BI38" s="220">
        <f>Tariffe_U1!R5</f>
        <v>35.143680000000003</v>
      </c>
      <c r="BJ38" s="220">
        <f>Tariffe_U2!R5</f>
        <v>56.229329999999997</v>
      </c>
      <c r="BK38" s="218"/>
      <c r="BL38" s="218"/>
    </row>
    <row r="39" spans="2:64" ht="12.75" customHeight="1">
      <c r="B39" s="305" t="s">
        <v>230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7"/>
      <c r="Q39" s="311" t="s">
        <v>200</v>
      </c>
      <c r="R39" s="226"/>
      <c r="S39" s="226"/>
      <c r="T39" s="35"/>
      <c r="BI39" s="220">
        <f>Tariffe_U1!R6</f>
        <v>11.94875</v>
      </c>
      <c r="BJ39" s="220">
        <f>Tariffe_U2!R6</f>
        <v>3.4700700000000002</v>
      </c>
      <c r="BK39" s="218"/>
      <c r="BL39" s="218"/>
    </row>
    <row r="40" spans="2:64" ht="12.75" customHeight="1">
      <c r="B40" s="308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10"/>
      <c r="Q40" s="312"/>
      <c r="R40" s="226"/>
      <c r="S40" s="226"/>
      <c r="T40" s="35"/>
      <c r="BI40" s="220">
        <f>Tariffe_U1!R7</f>
        <v>35.143680000000003</v>
      </c>
      <c r="BJ40" s="220">
        <f>Tariffe_U2!R7</f>
        <v>56.229329999999997</v>
      </c>
      <c r="BK40" s="218"/>
      <c r="BL40" s="218"/>
    </row>
    <row r="41" spans="2:64" ht="12.75" customHeight="1">
      <c r="B41" s="314" t="s">
        <v>48</v>
      </c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6"/>
      <c r="Q41" s="312"/>
      <c r="R41" s="226"/>
      <c r="S41" s="226"/>
      <c r="T41" s="35"/>
      <c r="BI41" s="220">
        <f>Tariffe_U1!R8</f>
        <v>9.5622000000000007</v>
      </c>
      <c r="BJ41" s="220">
        <f>Tariffe_U2!R8</f>
        <v>2.78267</v>
      </c>
      <c r="BK41" s="218"/>
      <c r="BL41" s="218"/>
    </row>
    <row r="42" spans="2:64" ht="12.75" customHeight="1" thickBot="1">
      <c r="B42" s="317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9"/>
      <c r="Q42" s="313"/>
      <c r="R42" s="226"/>
      <c r="S42" s="226"/>
      <c r="T42" s="35"/>
      <c r="AZ42" s="220" t="str">
        <f>AZ46&amp;CHAR(10)&amp;AZ56&amp;CHAR(10)&amp;AZ66</f>
        <v>[D] = [mq]  x [€/mq]  x [Coeff.A]  x [Coeff.B]  = 0 €
[D] = [mq]  x [€/mq]  x [Coeff.A]  x [Coeff.B]  = 0 €
[D] = [mq]  x [€/mq]  x [Coeff.A]  x [Coeff.B]  = 0 €</v>
      </c>
      <c r="BI42" s="220">
        <f>Tariffe_U1!R9</f>
        <v>14.05747</v>
      </c>
      <c r="BJ42" s="220">
        <f>Tariffe_U2!R9</f>
        <v>22.49173</v>
      </c>
      <c r="BK42" s="218"/>
      <c r="BL42" s="218"/>
    </row>
    <row r="43" spans="2:64" ht="12.75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27"/>
      <c r="S43" s="227"/>
      <c r="T43" s="28"/>
      <c r="AZ43" s="220" t="str">
        <f>AZ50&amp;CHAR(10)&amp;AZ60&amp;CHAR(10)&amp;AZ70</f>
        <v>[S] = [mq]  x [€/mq]  x [Coeff.A]  x [Coeff.B]  = 0 €
[S] = [mq]  x [€/mq]  x [Coeff.A]  x [Coeff.B]  = 0 €
[S] = [mq]  x [€/mq]  x [Coeff.A]  x [Coeff.B]  = 0 €</v>
      </c>
      <c r="BI43" s="220">
        <f>Tariffe_U1!R10</f>
        <v>5.9743700000000004</v>
      </c>
      <c r="BJ43" s="220">
        <f>Tariffe_U2!R10</f>
        <v>1.7353000000000001</v>
      </c>
      <c r="BK43" s="218"/>
      <c r="BL43" s="218"/>
    </row>
    <row r="44" spans="2:64" ht="12.75" customHeight="1">
      <c r="B44" s="20"/>
      <c r="C44" s="28"/>
      <c r="D44" s="22"/>
      <c r="E44" s="23"/>
      <c r="F44" s="24" t="s">
        <v>9</v>
      </c>
      <c r="G44" s="24"/>
      <c r="H44" s="24" t="s">
        <v>10</v>
      </c>
      <c r="I44" s="24"/>
      <c r="J44" s="24" t="s">
        <v>51</v>
      </c>
      <c r="K44" s="24"/>
      <c r="L44" s="24" t="s">
        <v>222</v>
      </c>
      <c r="M44" s="25"/>
      <c r="N44" s="25"/>
      <c r="O44" s="23"/>
      <c r="P44" s="26"/>
      <c r="Q44" s="36"/>
      <c r="R44" s="227"/>
      <c r="S44" s="227"/>
      <c r="T44" s="28"/>
      <c r="U44" s="174" t="s">
        <v>161</v>
      </c>
      <c r="BI44" s="220">
        <f>Tariffe_U1!R11</f>
        <v>0.35119</v>
      </c>
      <c r="BJ44" s="220">
        <f>Tariffe_U2!R11</f>
        <v>0.28147</v>
      </c>
      <c r="BK44" s="218"/>
      <c r="BL44" s="218"/>
    </row>
    <row r="45" spans="2:64" ht="12.75" customHeight="1">
      <c r="B45" s="20"/>
      <c r="C45" s="28"/>
      <c r="D45" s="29"/>
      <c r="E45" s="28"/>
      <c r="F45" s="30" t="s">
        <v>1</v>
      </c>
      <c r="G45" s="30"/>
      <c r="H45" s="30" t="s">
        <v>2</v>
      </c>
      <c r="I45" s="30"/>
      <c r="J45" s="30"/>
      <c r="K45" s="30"/>
      <c r="L45" s="30"/>
      <c r="M45" s="28"/>
      <c r="N45" s="28"/>
      <c r="O45" s="28"/>
      <c r="P45" s="21"/>
      <c r="Q45" s="36"/>
      <c r="R45" s="227"/>
      <c r="S45" s="227"/>
      <c r="T45" s="28"/>
      <c r="BK45" s="218"/>
      <c r="BL45" s="218"/>
    </row>
    <row r="46" spans="2:64" ht="15" customHeight="1">
      <c r="B46" s="20"/>
      <c r="C46" s="28"/>
      <c r="D46" s="31" t="s">
        <v>21</v>
      </c>
      <c r="E46" s="28" t="s">
        <v>4</v>
      </c>
      <c r="F46" s="1"/>
      <c r="G46" s="28" t="s">
        <v>5</v>
      </c>
      <c r="H46" s="1"/>
      <c r="I46" s="28" t="s">
        <v>5</v>
      </c>
      <c r="J46" s="1"/>
      <c r="K46" s="28" t="s">
        <v>5</v>
      </c>
      <c r="L46" s="1"/>
      <c r="M46" s="28"/>
      <c r="N46" s="33"/>
      <c r="O46" s="28" t="s">
        <v>4</v>
      </c>
      <c r="P46" s="197">
        <f>F46*H46*J46*L46</f>
        <v>0</v>
      </c>
      <c r="Q46" s="36"/>
      <c r="R46" s="220" t="s">
        <v>220</v>
      </c>
      <c r="T46" s="28"/>
      <c r="AF46" s="174" t="s">
        <v>165</v>
      </c>
      <c r="AP46" s="220"/>
      <c r="AQ46" s="220"/>
      <c r="AR46" s="220"/>
      <c r="AZ46" s="220" t="str">
        <f>"[D] = [mq] "&amp;F46&amp;" "&amp;G46&amp;" [€/mq] "&amp;H46&amp;" "&amp;I46&amp;" [Coeff.A] "&amp;J46&amp;" "&amp;K46&amp;" [Coeff.B] "&amp;L46&amp;" "&amp;O46&amp;" "&amp;P46&amp;" €"</f>
        <v>[D] = [mq]  x [€/mq]  x [Coeff.A]  x [Coeff.B]  = 0 €</v>
      </c>
      <c r="BK46" s="218"/>
      <c r="BL46" s="218"/>
    </row>
    <row r="47" spans="2:64" ht="12.75" customHeight="1">
      <c r="B47" s="20"/>
      <c r="C47" s="28"/>
      <c r="D47" s="29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197"/>
      <c r="Q47" s="36"/>
      <c r="R47" s="220">
        <v>1</v>
      </c>
      <c r="T47" s="28"/>
      <c r="AP47" s="220"/>
      <c r="AQ47" s="220"/>
      <c r="AR47" s="220"/>
      <c r="BI47" s="222" t="s">
        <v>180</v>
      </c>
      <c r="BK47" s="218"/>
      <c r="BL47" s="218"/>
    </row>
    <row r="48" spans="2:64" ht="12.75" customHeight="1">
      <c r="B48" s="20"/>
      <c r="C48" s="28"/>
      <c r="D48" s="29"/>
      <c r="E48" s="28"/>
      <c r="F48" s="34" t="s">
        <v>9</v>
      </c>
      <c r="G48" s="34"/>
      <c r="H48" s="34" t="s">
        <v>10</v>
      </c>
      <c r="I48" s="34"/>
      <c r="J48" s="34" t="s">
        <v>51</v>
      </c>
      <c r="K48" s="34"/>
      <c r="L48" s="34" t="s">
        <v>222</v>
      </c>
      <c r="M48" s="35"/>
      <c r="N48" s="35"/>
      <c r="O48" s="28"/>
      <c r="P48" s="21"/>
      <c r="Q48" s="36"/>
      <c r="R48" s="220" t="s">
        <v>221</v>
      </c>
      <c r="T48" s="28"/>
      <c r="AP48" s="220"/>
      <c r="AQ48" s="220"/>
      <c r="AR48" s="220"/>
      <c r="BI48" s="222">
        <v>1.2</v>
      </c>
      <c r="BK48" s="218"/>
      <c r="BL48" s="218"/>
    </row>
    <row r="49" spans="2:64" ht="12.75" customHeight="1">
      <c r="B49" s="20"/>
      <c r="C49" s="28"/>
      <c r="D49" s="29"/>
      <c r="E49" s="28"/>
      <c r="F49" s="30" t="s">
        <v>1</v>
      </c>
      <c r="G49" s="30"/>
      <c r="H49" s="30" t="s">
        <v>2</v>
      </c>
      <c r="I49" s="30"/>
      <c r="J49" s="30"/>
      <c r="K49" s="30"/>
      <c r="L49" s="30"/>
      <c r="M49" s="28"/>
      <c r="N49" s="28"/>
      <c r="O49" s="28"/>
      <c r="P49" s="21"/>
      <c r="Q49" s="36"/>
      <c r="R49" s="220">
        <v>0.5</v>
      </c>
      <c r="T49" s="28"/>
      <c r="AP49" s="220"/>
      <c r="AQ49" s="220"/>
      <c r="AR49" s="220"/>
      <c r="BI49" s="222">
        <v>1.2</v>
      </c>
      <c r="BK49" s="218"/>
      <c r="BL49" s="218"/>
    </row>
    <row r="50" spans="2:64" ht="15" customHeight="1">
      <c r="B50" s="20"/>
      <c r="C50" s="28"/>
      <c r="D50" s="31" t="s">
        <v>49</v>
      </c>
      <c r="E50" s="28" t="s">
        <v>4</v>
      </c>
      <c r="F50" s="1"/>
      <c r="G50" s="28" t="s">
        <v>5</v>
      </c>
      <c r="H50" s="1"/>
      <c r="I50" s="28" t="s">
        <v>5</v>
      </c>
      <c r="J50" s="1"/>
      <c r="K50" s="28" t="s">
        <v>5</v>
      </c>
      <c r="L50" s="1"/>
      <c r="M50" s="28"/>
      <c r="N50" s="33"/>
      <c r="O50" s="28" t="s">
        <v>4</v>
      </c>
      <c r="P50" s="197">
        <f>F50*H50*J50*L50</f>
        <v>0</v>
      </c>
      <c r="Q50" s="36"/>
      <c r="R50" s="227"/>
      <c r="S50" s="227"/>
      <c r="T50" s="28"/>
      <c r="AZ50" s="220" t="str">
        <f>"[S] = [mq] "&amp;F50&amp;" "&amp;G50&amp;" [€/mq] "&amp;H50&amp;" "&amp;I50&amp;" [Coeff.A] "&amp;J50&amp;" "&amp;K50&amp;" [Coeff.B] "&amp;L50&amp;" "&amp;O50&amp;" "&amp;P50&amp;" €"</f>
        <v>[S] = [mq]  x [€/mq]  x [Coeff.A]  x [Coeff.B]  = 0 €</v>
      </c>
      <c r="BI50" s="222">
        <v>1</v>
      </c>
      <c r="BK50" s="218"/>
      <c r="BL50" s="218"/>
    </row>
    <row r="51" spans="2:64" ht="12.75" customHeight="1">
      <c r="B51" s="20"/>
      <c r="C51" s="28"/>
      <c r="D51" s="29"/>
      <c r="E51" s="28"/>
      <c r="F51" s="45" t="s">
        <v>162</v>
      </c>
      <c r="G51" s="28"/>
      <c r="H51" s="28"/>
      <c r="I51" s="28"/>
      <c r="J51" s="28"/>
      <c r="K51" s="28"/>
      <c r="L51" s="28"/>
      <c r="M51" s="28"/>
      <c r="N51" s="28"/>
      <c r="O51" s="28"/>
      <c r="P51" s="21"/>
      <c r="Q51" s="36"/>
      <c r="R51" s="227"/>
      <c r="S51" s="227"/>
      <c r="T51" s="28"/>
      <c r="BI51" s="222">
        <v>1.1000000000000001</v>
      </c>
      <c r="BK51" s="218"/>
      <c r="BL51" s="218"/>
    </row>
    <row r="52" spans="2:64" ht="15" customHeight="1">
      <c r="B52" s="20"/>
      <c r="C52" s="28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9"/>
      <c r="O52" s="39"/>
      <c r="P52" s="40">
        <f>P46+P50</f>
        <v>0</v>
      </c>
      <c r="Q52" s="36"/>
      <c r="R52" s="227"/>
      <c r="S52" s="227"/>
      <c r="T52" s="28"/>
      <c r="BI52" s="222" t="s">
        <v>181</v>
      </c>
      <c r="BK52" s="218"/>
      <c r="BL52" s="218"/>
    </row>
    <row r="53" spans="2:64" ht="12.75" customHeight="1">
      <c r="B53" s="20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36"/>
      <c r="R53" s="227"/>
      <c r="S53" s="227"/>
      <c r="T53" s="28"/>
      <c r="BI53" s="222">
        <v>1.5</v>
      </c>
      <c r="BK53" s="218"/>
      <c r="BL53" s="218"/>
    </row>
    <row r="54" spans="2:64" ht="12.75" customHeight="1">
      <c r="B54" s="20"/>
      <c r="C54" s="28"/>
      <c r="D54" s="22"/>
      <c r="E54" s="23"/>
      <c r="F54" s="24" t="s">
        <v>9</v>
      </c>
      <c r="G54" s="24"/>
      <c r="H54" s="24" t="s">
        <v>10</v>
      </c>
      <c r="I54" s="24"/>
      <c r="J54" s="24" t="s">
        <v>51</v>
      </c>
      <c r="K54" s="24"/>
      <c r="L54" s="24" t="s">
        <v>222</v>
      </c>
      <c r="M54" s="25"/>
      <c r="N54" s="25"/>
      <c r="O54" s="23"/>
      <c r="P54" s="26"/>
      <c r="Q54" s="36"/>
      <c r="R54" s="227"/>
      <c r="S54" s="227"/>
      <c r="T54" s="28"/>
      <c r="BI54" s="222">
        <v>1.5</v>
      </c>
      <c r="BK54" s="218"/>
      <c r="BL54" s="218"/>
    </row>
    <row r="55" spans="2:64" ht="12.75" customHeight="1">
      <c r="B55" s="20"/>
      <c r="C55" s="28"/>
      <c r="D55" s="29"/>
      <c r="E55" s="28"/>
      <c r="F55" s="30" t="s">
        <v>1</v>
      </c>
      <c r="G55" s="30"/>
      <c r="H55" s="30" t="s">
        <v>2</v>
      </c>
      <c r="I55" s="30"/>
      <c r="J55" s="30"/>
      <c r="K55" s="30"/>
      <c r="L55" s="30"/>
      <c r="M55" s="28"/>
      <c r="N55" s="28"/>
      <c r="O55" s="28"/>
      <c r="P55" s="21"/>
      <c r="Q55" s="36"/>
      <c r="R55" s="227"/>
      <c r="S55" s="227"/>
      <c r="T55" s="28"/>
      <c r="BI55" s="222">
        <v>1.2</v>
      </c>
      <c r="BK55" s="218"/>
      <c r="BL55" s="218"/>
    </row>
    <row r="56" spans="2:64" ht="15" customHeight="1">
      <c r="B56" s="20"/>
      <c r="C56" s="28"/>
      <c r="D56" s="31" t="s">
        <v>21</v>
      </c>
      <c r="E56" s="28" t="s">
        <v>4</v>
      </c>
      <c r="F56" s="1"/>
      <c r="G56" s="28" t="s">
        <v>5</v>
      </c>
      <c r="H56" s="1"/>
      <c r="I56" s="28" t="s">
        <v>5</v>
      </c>
      <c r="J56" s="1"/>
      <c r="K56" s="28" t="s">
        <v>5</v>
      </c>
      <c r="L56" s="1"/>
      <c r="M56" s="28"/>
      <c r="N56" s="33"/>
      <c r="O56" s="28" t="s">
        <v>4</v>
      </c>
      <c r="P56" s="197">
        <f>F56*H56*J56*L56</f>
        <v>0</v>
      </c>
      <c r="Q56" s="36"/>
      <c r="R56" s="227"/>
      <c r="S56" s="227"/>
      <c r="T56" s="28"/>
      <c r="AZ56" s="220" t="str">
        <f>"[D] = [mq] "&amp;F56&amp;" "&amp;G56&amp;" [€/mq] "&amp;H56&amp;" "&amp;I56&amp;" [Coeff.A] "&amp;J56&amp;" "&amp;K56&amp;" [Coeff.B] "&amp;L56&amp;" "&amp;O56&amp;" "&amp;P56&amp;" €"</f>
        <v>[D] = [mq]  x [€/mq]  x [Coeff.A]  x [Coeff.B]  = 0 €</v>
      </c>
      <c r="BI56" s="222">
        <v>1.2</v>
      </c>
      <c r="BK56" s="218"/>
      <c r="BL56" s="218"/>
    </row>
    <row r="57" spans="2:64" ht="12.75" customHeight="1">
      <c r="B57" s="20"/>
      <c r="C57" s="28"/>
      <c r="D57" s="29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1"/>
      <c r="Q57" s="36"/>
      <c r="R57" s="227"/>
      <c r="S57" s="227"/>
      <c r="T57" s="28"/>
      <c r="BI57" s="222" t="s">
        <v>182</v>
      </c>
      <c r="BK57" s="218"/>
      <c r="BL57" s="218"/>
    </row>
    <row r="58" spans="2:64" ht="12.75" customHeight="1">
      <c r="B58" s="20"/>
      <c r="C58" s="28"/>
      <c r="D58" s="29"/>
      <c r="E58" s="28"/>
      <c r="F58" s="34" t="s">
        <v>9</v>
      </c>
      <c r="G58" s="34"/>
      <c r="H58" s="34" t="s">
        <v>10</v>
      </c>
      <c r="I58" s="34"/>
      <c r="J58" s="34" t="s">
        <v>51</v>
      </c>
      <c r="K58" s="34"/>
      <c r="L58" s="34" t="s">
        <v>222</v>
      </c>
      <c r="M58" s="35"/>
      <c r="N58" s="35"/>
      <c r="O58" s="28"/>
      <c r="P58" s="21"/>
      <c r="Q58" s="36"/>
      <c r="R58" s="227"/>
      <c r="S58" s="227"/>
      <c r="T58" s="28"/>
      <c r="BI58" s="222">
        <v>1.2</v>
      </c>
      <c r="BK58" s="218"/>
      <c r="BL58" s="218"/>
    </row>
    <row r="59" spans="2:64" ht="12.75" customHeight="1">
      <c r="B59" s="20"/>
      <c r="C59" s="28"/>
      <c r="D59" s="29"/>
      <c r="E59" s="28"/>
      <c r="F59" s="30" t="s">
        <v>1</v>
      </c>
      <c r="G59" s="30"/>
      <c r="H59" s="30" t="s">
        <v>2</v>
      </c>
      <c r="I59" s="30"/>
      <c r="J59" s="30"/>
      <c r="K59" s="30"/>
      <c r="L59" s="30"/>
      <c r="M59" s="28"/>
      <c r="N59" s="28"/>
      <c r="O59" s="28"/>
      <c r="P59" s="21"/>
      <c r="Q59" s="36"/>
      <c r="R59" s="227"/>
      <c r="S59" s="227"/>
      <c r="T59" s="28"/>
      <c r="BI59" s="222">
        <v>1.1000000000000001</v>
      </c>
      <c r="BK59" s="218"/>
      <c r="BL59" s="218"/>
    </row>
    <row r="60" spans="2:64" ht="15" customHeight="1">
      <c r="B60" s="20"/>
      <c r="C60" s="28"/>
      <c r="D60" s="31" t="s">
        <v>49</v>
      </c>
      <c r="E60" s="28" t="s">
        <v>4</v>
      </c>
      <c r="F60" s="1"/>
      <c r="G60" s="28" t="s">
        <v>5</v>
      </c>
      <c r="H60" s="1"/>
      <c r="I60" s="28" t="s">
        <v>5</v>
      </c>
      <c r="J60" s="1"/>
      <c r="K60" s="28" t="s">
        <v>5</v>
      </c>
      <c r="L60" s="1"/>
      <c r="M60" s="28"/>
      <c r="N60" s="33"/>
      <c r="O60" s="28" t="s">
        <v>4</v>
      </c>
      <c r="P60" s="197">
        <f>F60*H60*J60*L60</f>
        <v>0</v>
      </c>
      <c r="Q60" s="36"/>
      <c r="R60" s="227"/>
      <c r="S60" s="227"/>
      <c r="T60" s="28"/>
      <c r="AZ60" s="220" t="str">
        <f>"[S] = [mq] "&amp;F60&amp;" "&amp;G60&amp;" [€/mq] "&amp;H60&amp;" "&amp;I60&amp;" [Coeff.A] "&amp;J60&amp;" "&amp;K60&amp;" [Coeff.B] "&amp;L60&amp;" "&amp;O60&amp;" "&amp;P60&amp;" €"</f>
        <v>[S] = [mq]  x [€/mq]  x [Coeff.A]  x [Coeff.B]  = 0 €</v>
      </c>
      <c r="BI60" s="222">
        <v>1.1000000000000001</v>
      </c>
      <c r="BK60" s="218"/>
      <c r="BL60" s="218"/>
    </row>
    <row r="61" spans="2:64" ht="12.75" customHeight="1">
      <c r="B61" s="20"/>
      <c r="C61" s="28"/>
      <c r="D61" s="29"/>
      <c r="E61" s="28"/>
      <c r="F61" s="45" t="s">
        <v>162</v>
      </c>
      <c r="G61" s="28"/>
      <c r="H61" s="28"/>
      <c r="I61" s="28"/>
      <c r="J61" s="28"/>
      <c r="K61" s="28"/>
      <c r="L61" s="28"/>
      <c r="M61" s="28"/>
      <c r="N61" s="28"/>
      <c r="O61" s="28"/>
      <c r="P61" s="21"/>
      <c r="Q61" s="36"/>
      <c r="R61" s="227"/>
      <c r="S61" s="227"/>
      <c r="T61" s="28"/>
      <c r="BI61" s="222">
        <v>1.1000000000000001</v>
      </c>
      <c r="BK61" s="218"/>
      <c r="BL61" s="218"/>
    </row>
    <row r="62" spans="2:64" ht="15" customHeight="1">
      <c r="B62" s="20"/>
      <c r="C62" s="28"/>
      <c r="D62" s="37"/>
      <c r="E62" s="38"/>
      <c r="F62" s="38"/>
      <c r="G62" s="38"/>
      <c r="H62" s="38"/>
      <c r="I62" s="38"/>
      <c r="J62" s="38"/>
      <c r="K62" s="38"/>
      <c r="L62" s="38"/>
      <c r="M62" s="38"/>
      <c r="N62" s="39"/>
      <c r="O62" s="39"/>
      <c r="P62" s="40">
        <f>P56+P60</f>
        <v>0</v>
      </c>
      <c r="Q62" s="36"/>
      <c r="R62" s="227"/>
      <c r="S62" s="227"/>
      <c r="T62" s="28"/>
    </row>
    <row r="63" spans="2:64" ht="12.75" customHeight="1">
      <c r="B63" s="20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36"/>
      <c r="R63" s="227"/>
      <c r="S63" s="227"/>
      <c r="T63" s="28"/>
    </row>
    <row r="64" spans="2:64" ht="12.75" customHeight="1">
      <c r="B64" s="20"/>
      <c r="C64" s="28"/>
      <c r="D64" s="22"/>
      <c r="E64" s="23"/>
      <c r="F64" s="25" t="s">
        <v>9</v>
      </c>
      <c r="G64" s="25"/>
      <c r="H64" s="25" t="s">
        <v>10</v>
      </c>
      <c r="I64" s="25"/>
      <c r="J64" s="25" t="s">
        <v>198</v>
      </c>
      <c r="K64" s="25"/>
      <c r="L64" s="24" t="s">
        <v>222</v>
      </c>
      <c r="M64" s="25"/>
      <c r="N64" s="25"/>
      <c r="O64" s="23"/>
      <c r="P64" s="26"/>
      <c r="Q64" s="36"/>
      <c r="R64" s="227"/>
      <c r="S64" s="227"/>
      <c r="T64" s="28"/>
    </row>
    <row r="65" spans="2:52" ht="12.75" customHeight="1">
      <c r="B65" s="20"/>
      <c r="C65" s="28"/>
      <c r="D65" s="29"/>
      <c r="E65" s="28"/>
      <c r="F65" s="28" t="s">
        <v>1</v>
      </c>
      <c r="G65" s="28"/>
      <c r="H65" s="28" t="s">
        <v>2</v>
      </c>
      <c r="I65" s="28"/>
      <c r="J65" s="28"/>
      <c r="K65" s="28"/>
      <c r="L65" s="28"/>
      <c r="M65" s="28"/>
      <c r="N65" s="28"/>
      <c r="O65" s="28"/>
      <c r="P65" s="21"/>
      <c r="Q65" s="36"/>
      <c r="R65" s="227"/>
      <c r="S65" s="227"/>
      <c r="T65" s="28"/>
    </row>
    <row r="66" spans="2:52" ht="15" customHeight="1">
      <c r="B66" s="20"/>
      <c r="C66" s="28"/>
      <c r="D66" s="31" t="s">
        <v>21</v>
      </c>
      <c r="E66" s="28" t="s">
        <v>4</v>
      </c>
      <c r="F66" s="1"/>
      <c r="G66" s="28" t="s">
        <v>5</v>
      </c>
      <c r="H66" s="1"/>
      <c r="I66" s="28" t="s">
        <v>5</v>
      </c>
      <c r="J66" s="1"/>
      <c r="K66" s="28" t="s">
        <v>5</v>
      </c>
      <c r="L66" s="1"/>
      <c r="M66" s="28"/>
      <c r="N66" s="33"/>
      <c r="O66" s="28" t="s">
        <v>4</v>
      </c>
      <c r="P66" s="197">
        <f>F66*H66*J66*L66</f>
        <v>0</v>
      </c>
      <c r="Q66" s="36"/>
      <c r="R66" s="227"/>
      <c r="S66" s="227"/>
      <c r="T66" s="28"/>
      <c r="AZ66" s="220" t="str">
        <f>"[D] = [mq] "&amp;F66&amp;" "&amp;G66&amp;" [€/mq] "&amp;H66&amp;" "&amp;I66&amp;" [Coeff.A] "&amp;J66&amp;" "&amp;K66&amp;" [Coeff.B] "&amp;L66&amp;" "&amp;O66&amp;" "&amp;P66&amp;" €"</f>
        <v>[D] = [mq]  x [€/mq]  x [Coeff.A]  x [Coeff.B]  = 0 €</v>
      </c>
    </row>
    <row r="67" spans="2:52" ht="12.75" customHeight="1">
      <c r="B67" s="20"/>
      <c r="C67" s="28"/>
      <c r="D67" s="29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1"/>
      <c r="Q67" s="36"/>
      <c r="R67" s="227"/>
      <c r="S67" s="227"/>
      <c r="T67" s="28"/>
    </row>
    <row r="68" spans="2:52" ht="12.75" customHeight="1">
      <c r="B68" s="20"/>
      <c r="C68" s="28"/>
      <c r="D68" s="29"/>
      <c r="E68" s="28"/>
      <c r="F68" s="35" t="s">
        <v>9</v>
      </c>
      <c r="G68" s="35"/>
      <c r="H68" s="35" t="s">
        <v>10</v>
      </c>
      <c r="I68" s="35"/>
      <c r="J68" s="35" t="s">
        <v>198</v>
      </c>
      <c r="K68" s="35"/>
      <c r="L68" s="34" t="s">
        <v>222</v>
      </c>
      <c r="M68" s="35"/>
      <c r="N68" s="35"/>
      <c r="O68" s="28"/>
      <c r="P68" s="21"/>
      <c r="Q68" s="36"/>
      <c r="R68" s="227"/>
      <c r="S68" s="227"/>
      <c r="T68" s="28"/>
    </row>
    <row r="69" spans="2:52" ht="12.75" customHeight="1">
      <c r="B69" s="20"/>
      <c r="C69" s="28"/>
      <c r="D69" s="29"/>
      <c r="E69" s="28"/>
      <c r="F69" s="28" t="s">
        <v>1</v>
      </c>
      <c r="G69" s="28"/>
      <c r="H69" s="28" t="s">
        <v>2</v>
      </c>
      <c r="I69" s="28"/>
      <c r="J69" s="28"/>
      <c r="K69" s="28"/>
      <c r="L69" s="28"/>
      <c r="M69" s="28"/>
      <c r="N69" s="28"/>
      <c r="O69" s="28"/>
      <c r="P69" s="21"/>
      <c r="Q69" s="36"/>
      <c r="R69" s="227"/>
      <c r="S69" s="227"/>
      <c r="T69" s="28"/>
    </row>
    <row r="70" spans="2:52" ht="15" customHeight="1">
      <c r="B70" s="20"/>
      <c r="C70" s="28"/>
      <c r="D70" s="31" t="s">
        <v>49</v>
      </c>
      <c r="E70" s="28" t="s">
        <v>4</v>
      </c>
      <c r="F70" s="1"/>
      <c r="G70" s="28" t="s">
        <v>5</v>
      </c>
      <c r="H70" s="1"/>
      <c r="I70" s="28" t="s">
        <v>5</v>
      </c>
      <c r="J70" s="1"/>
      <c r="K70" s="28" t="s">
        <v>5</v>
      </c>
      <c r="L70" s="1"/>
      <c r="M70" s="28"/>
      <c r="N70" s="33"/>
      <c r="O70" s="28" t="s">
        <v>4</v>
      </c>
      <c r="P70" s="197">
        <f>F70*H70*J70*L70</f>
        <v>0</v>
      </c>
      <c r="Q70" s="36"/>
      <c r="R70" s="227"/>
      <c r="S70" s="227"/>
      <c r="T70" s="28"/>
      <c r="AZ70" s="220" t="str">
        <f>"[S] = [mq] "&amp;F70&amp;" "&amp;G70&amp;" [€/mq] "&amp;H70&amp;" "&amp;I70&amp;" [Coeff.A] "&amp;J70&amp;" "&amp;K70&amp;" [Coeff.B] "&amp;L70&amp;" "&amp;O70&amp;" "&amp;P70&amp;" €"</f>
        <v>[S] = [mq]  x [€/mq]  x [Coeff.A]  x [Coeff.B]  = 0 €</v>
      </c>
    </row>
    <row r="71" spans="2:52" ht="12.75" customHeight="1">
      <c r="B71" s="20"/>
      <c r="C71" s="28"/>
      <c r="D71" s="29"/>
      <c r="E71" s="28"/>
      <c r="F71" s="45" t="s">
        <v>162</v>
      </c>
      <c r="G71" s="28"/>
      <c r="H71" s="28"/>
      <c r="I71" s="28"/>
      <c r="J71" s="28"/>
      <c r="K71" s="28"/>
      <c r="L71" s="28"/>
      <c r="M71" s="28"/>
      <c r="N71" s="28"/>
      <c r="O71" s="28"/>
      <c r="P71" s="21"/>
      <c r="Q71" s="36"/>
      <c r="R71" s="227"/>
      <c r="S71" s="227"/>
      <c r="T71" s="28"/>
    </row>
    <row r="72" spans="2:52" ht="15" customHeight="1">
      <c r="B72" s="20"/>
      <c r="C72" s="28"/>
      <c r="D72" s="37"/>
      <c r="E72" s="38"/>
      <c r="F72" s="38"/>
      <c r="G72" s="38"/>
      <c r="H72" s="38"/>
      <c r="I72" s="38"/>
      <c r="J72" s="38"/>
      <c r="K72" s="38"/>
      <c r="L72" s="38"/>
      <c r="M72" s="38"/>
      <c r="N72" s="39"/>
      <c r="O72" s="39"/>
      <c r="P72" s="40">
        <f>P66+P70</f>
        <v>0</v>
      </c>
      <c r="Q72" s="36"/>
      <c r="R72" s="227"/>
      <c r="S72" s="227"/>
      <c r="T72" s="28"/>
    </row>
    <row r="73" spans="2:52" ht="12.75" customHeight="1">
      <c r="B73" s="20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36"/>
      <c r="R73" s="227"/>
      <c r="S73" s="227"/>
      <c r="T73" s="28"/>
    </row>
    <row r="74" spans="2:52" ht="15" customHeight="1">
      <c r="B74" s="20"/>
      <c r="C74" s="28"/>
      <c r="D74" s="239" t="s">
        <v>213</v>
      </c>
      <c r="E74" s="28"/>
      <c r="F74" s="28"/>
      <c r="G74" s="28"/>
      <c r="H74" s="28"/>
      <c r="I74" s="28"/>
      <c r="J74" s="28"/>
      <c r="K74" s="28"/>
      <c r="L74" s="28"/>
      <c r="M74" s="28"/>
      <c r="N74" s="35" t="s">
        <v>50</v>
      </c>
      <c r="O74" s="35"/>
      <c r="P74" s="41">
        <f>P72+P62+P52</f>
        <v>0</v>
      </c>
      <c r="Q74" s="36"/>
      <c r="R74" s="227"/>
      <c r="S74" s="227"/>
      <c r="T74" s="28"/>
      <c r="AF74" s="174" t="s">
        <v>164</v>
      </c>
    </row>
    <row r="75" spans="2:52" ht="12.75" customHeight="1" thickBo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4"/>
      <c r="R75" s="227"/>
      <c r="S75" s="227"/>
      <c r="T75" s="28"/>
    </row>
    <row r="76" spans="2:52" ht="12.75" customHeight="1">
      <c r="B76" s="264" t="s">
        <v>230</v>
      </c>
      <c r="C76" s="265"/>
      <c r="D76" s="265"/>
      <c r="E76" s="265"/>
      <c r="F76" s="265"/>
      <c r="G76" s="265"/>
      <c r="H76" s="265"/>
      <c r="I76" s="265"/>
      <c r="J76" s="265"/>
      <c r="K76" s="265"/>
      <c r="L76" s="265"/>
      <c r="M76" s="265"/>
      <c r="N76" s="265"/>
      <c r="O76" s="265"/>
      <c r="P76" s="266"/>
      <c r="Q76" s="270" t="s">
        <v>201</v>
      </c>
      <c r="R76" s="226"/>
      <c r="S76" s="226"/>
      <c r="T76" s="35"/>
      <c r="U76" s="174" t="s">
        <v>274</v>
      </c>
    </row>
    <row r="77" spans="2:52" ht="12.75" customHeight="1">
      <c r="B77" s="267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9"/>
      <c r="Q77" s="271"/>
      <c r="R77" s="226"/>
      <c r="S77" s="226"/>
      <c r="T77" s="35"/>
    </row>
    <row r="78" spans="2:52" ht="12.75" customHeight="1">
      <c r="B78" s="273" t="s">
        <v>126</v>
      </c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5"/>
      <c r="Q78" s="271"/>
      <c r="R78" s="226"/>
      <c r="S78" s="226"/>
      <c r="T78" s="35"/>
    </row>
    <row r="79" spans="2:52" ht="12.75" customHeight="1" thickBot="1">
      <c r="B79" s="276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8"/>
      <c r="Q79" s="272"/>
      <c r="R79" s="226"/>
      <c r="S79" s="226"/>
      <c r="T79" s="35"/>
      <c r="AO79" s="222" t="s">
        <v>172</v>
      </c>
      <c r="AP79" s="222"/>
      <c r="AQ79" s="222"/>
      <c r="AR79" s="222"/>
    </row>
    <row r="80" spans="2:52" ht="12.75" customHeight="1">
      <c r="B80" s="17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9"/>
      <c r="R80" s="227"/>
      <c r="S80" s="227"/>
      <c r="T80" s="28"/>
      <c r="U80" s="174" t="s">
        <v>208</v>
      </c>
      <c r="AO80" s="222">
        <v>5</v>
      </c>
      <c r="AP80" s="222"/>
      <c r="AQ80" s="222"/>
      <c r="AR80" s="222"/>
    </row>
    <row r="81" spans="2:46" ht="12.75" customHeight="1">
      <c r="B81" s="20"/>
      <c r="C81" s="28"/>
      <c r="D81" s="48"/>
      <c r="E81" s="49"/>
      <c r="F81" s="49"/>
      <c r="G81" s="49"/>
      <c r="H81" s="50" t="s">
        <v>174</v>
      </c>
      <c r="I81" s="50"/>
      <c r="J81" s="50"/>
      <c r="K81" s="49"/>
      <c r="L81" s="49"/>
      <c r="M81" s="49"/>
      <c r="N81" s="49"/>
      <c r="O81" s="49"/>
      <c r="P81" s="51"/>
      <c r="Q81" s="36"/>
      <c r="R81" s="227"/>
      <c r="S81" s="227"/>
      <c r="T81" s="28"/>
      <c r="AF81" s="174" t="s">
        <v>166</v>
      </c>
      <c r="AO81" s="222">
        <v>5.65</v>
      </c>
      <c r="AP81" s="222"/>
      <c r="AQ81" s="222"/>
      <c r="AR81" s="222"/>
    </row>
    <row r="82" spans="2:46" ht="12.75" customHeight="1">
      <c r="B82" s="20"/>
      <c r="C82" s="28"/>
      <c r="D82" s="5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53"/>
      <c r="Q82" s="36"/>
      <c r="R82" s="227"/>
      <c r="S82" s="227"/>
      <c r="T82" s="28"/>
      <c r="AO82" s="222">
        <v>6</v>
      </c>
      <c r="AP82" s="222"/>
      <c r="AQ82" s="222"/>
      <c r="AR82" s="222"/>
    </row>
    <row r="83" spans="2:46" ht="12.75" customHeight="1">
      <c r="B83" s="20"/>
      <c r="C83" s="28"/>
      <c r="D83" s="29"/>
      <c r="E83" s="28"/>
      <c r="F83" s="34" t="s">
        <v>173</v>
      </c>
      <c r="G83" s="34"/>
      <c r="H83" s="281" t="s">
        <v>167</v>
      </c>
      <c r="I83" s="281"/>
      <c r="J83" s="35"/>
      <c r="K83" s="32"/>
      <c r="L83" s="32"/>
      <c r="M83" s="35"/>
      <c r="N83" s="35"/>
      <c r="O83" s="28"/>
      <c r="P83" s="21"/>
      <c r="Q83" s="36"/>
      <c r="R83" s="227"/>
      <c r="S83" s="227"/>
      <c r="T83" s="28"/>
      <c r="AO83" s="222">
        <v>6.75</v>
      </c>
      <c r="AP83" s="222"/>
      <c r="AQ83" s="222"/>
      <c r="AR83" s="222"/>
    </row>
    <row r="84" spans="2:46" ht="12.75" customHeight="1">
      <c r="B84" s="20"/>
      <c r="C84" s="28"/>
      <c r="D84" s="29"/>
      <c r="E84" s="28"/>
      <c r="F84" s="30" t="s">
        <v>129</v>
      </c>
      <c r="G84" s="30"/>
      <c r="H84" s="30"/>
      <c r="I84" s="30"/>
      <c r="J84" s="28"/>
      <c r="K84" s="32"/>
      <c r="L84" s="32"/>
      <c r="M84" s="28"/>
      <c r="N84" s="28"/>
      <c r="O84" s="28"/>
      <c r="P84" s="21"/>
      <c r="Q84" s="36"/>
      <c r="R84" s="227"/>
      <c r="S84" s="227"/>
      <c r="T84" s="28"/>
      <c r="AO84" s="222">
        <v>7.2</v>
      </c>
      <c r="AP84" s="222"/>
      <c r="AQ84" s="222"/>
      <c r="AR84" s="222"/>
    </row>
    <row r="85" spans="2:46" ht="15" customHeight="1">
      <c r="B85" s="20"/>
      <c r="C85" s="28"/>
      <c r="D85" s="31" t="s">
        <v>251</v>
      </c>
      <c r="E85" s="28" t="s">
        <v>4</v>
      </c>
      <c r="F85" s="14"/>
      <c r="G85" s="28" t="s">
        <v>5</v>
      </c>
      <c r="H85" s="280"/>
      <c r="I85" s="280"/>
      <c r="J85" s="28"/>
      <c r="K85" s="32"/>
      <c r="L85" s="32"/>
      <c r="M85" s="28"/>
      <c r="N85" s="33"/>
      <c r="O85" s="28" t="s">
        <v>4</v>
      </c>
      <c r="P85" s="197">
        <f>F85*H85/100</f>
        <v>0</v>
      </c>
      <c r="Q85" s="36"/>
      <c r="R85" s="227"/>
      <c r="S85" s="227"/>
      <c r="T85" s="28"/>
      <c r="AO85" s="222">
        <v>8.1</v>
      </c>
      <c r="AP85" s="222"/>
      <c r="AQ85" s="222"/>
      <c r="AR85" s="222"/>
      <c r="AS85" s="222" t="str">
        <f>"["&amp;D85&amp;"] "&amp;E85&amp;" [€] "&amp;F85&amp;" "&amp;G85&amp;" "&amp;" [%]"&amp;" "&amp;H85&amp;" = "&amp;P85&amp;" €"</f>
        <v>[CC1] = [€]  x  [%]  = 0 €</v>
      </c>
      <c r="AT85" s="222" t="str">
        <f>AS85&amp;CHAR(10)&amp;AS89&amp;CHAR(10)&amp;AS93&amp;CHAR(10)&amp;AS97&amp;CHAR(10)&amp;AS103</f>
        <v>[CC1] = [€]  x  [%]  = 0 €
[CC2] = [€]  x  [%]  = 0 €
[CC3] = [€] 0 x  [%]  = 0 €
[CC4] = [€] 0 x  [%]  = 0 €
CC tabellare= Superficie complessiva 0 x Costo a mq di costruzione maggiorato (Bx(1+M/100)0 x Percentuale % = 0</v>
      </c>
    </row>
    <row r="86" spans="2:46" ht="12.75" customHeight="1">
      <c r="B86" s="20"/>
      <c r="C86" s="28"/>
      <c r="D86" s="29"/>
      <c r="E86" s="28"/>
      <c r="F86" s="28"/>
      <c r="G86" s="28"/>
      <c r="H86" s="28"/>
      <c r="I86" s="28"/>
      <c r="J86" s="28"/>
      <c r="K86" s="32"/>
      <c r="L86" s="32"/>
      <c r="M86" s="28"/>
      <c r="N86" s="28"/>
      <c r="O86" s="28"/>
      <c r="P86" s="21"/>
      <c r="Q86" s="36"/>
      <c r="R86" s="227"/>
      <c r="S86" s="227"/>
      <c r="T86" s="28"/>
      <c r="AM86" s="47"/>
      <c r="AO86" s="222" t="s">
        <v>223</v>
      </c>
      <c r="AP86" s="222"/>
      <c r="AQ86" s="222"/>
      <c r="AR86" s="222"/>
      <c r="AT86" s="234"/>
    </row>
    <row r="87" spans="2:46" ht="12.75" customHeight="1">
      <c r="B87" s="20"/>
      <c r="C87" s="28"/>
      <c r="D87" s="29"/>
      <c r="E87" s="28"/>
      <c r="F87" s="34" t="s">
        <v>128</v>
      </c>
      <c r="G87" s="34"/>
      <c r="H87" s="281" t="s">
        <v>167</v>
      </c>
      <c r="I87" s="281"/>
      <c r="J87" s="28"/>
      <c r="K87" s="32"/>
      <c r="L87" s="32"/>
      <c r="M87" s="35"/>
      <c r="N87" s="35"/>
      <c r="O87" s="28"/>
      <c r="P87" s="21"/>
      <c r="Q87" s="36"/>
      <c r="R87" s="227"/>
      <c r="S87" s="227"/>
      <c r="T87" s="28"/>
      <c r="AO87" s="222">
        <v>10.199999999999999</v>
      </c>
      <c r="AP87" s="222"/>
      <c r="AQ87" s="222"/>
      <c r="AR87" s="222"/>
    </row>
    <row r="88" spans="2:46" ht="12.75" customHeight="1">
      <c r="B88" s="20"/>
      <c r="C88" s="28"/>
      <c r="D88" s="29"/>
      <c r="E88" s="28"/>
      <c r="F88" s="30" t="s">
        <v>129</v>
      </c>
      <c r="G88" s="30"/>
      <c r="H88" s="30"/>
      <c r="I88" s="30"/>
      <c r="J88" s="28"/>
      <c r="K88" s="32"/>
      <c r="L88" s="32"/>
      <c r="M88" s="28"/>
      <c r="N88" s="28"/>
      <c r="O88" s="28"/>
      <c r="P88" s="21"/>
      <c r="Q88" s="36"/>
      <c r="R88" s="227"/>
      <c r="S88" s="227"/>
      <c r="T88" s="28"/>
      <c r="AO88" s="222">
        <v>12</v>
      </c>
      <c r="AP88" s="222"/>
      <c r="AQ88" s="222"/>
      <c r="AR88" s="222"/>
    </row>
    <row r="89" spans="2:46" ht="15" customHeight="1">
      <c r="B89" s="20"/>
      <c r="C89" s="28"/>
      <c r="D89" s="31" t="s">
        <v>252</v>
      </c>
      <c r="E89" s="28" t="s">
        <v>4</v>
      </c>
      <c r="F89" s="14"/>
      <c r="G89" s="28" t="s">
        <v>5</v>
      </c>
      <c r="H89" s="280"/>
      <c r="I89" s="280"/>
      <c r="J89" s="28"/>
      <c r="K89" s="32"/>
      <c r="L89" s="32"/>
      <c r="M89" s="28"/>
      <c r="N89" s="33"/>
      <c r="O89" s="28" t="s">
        <v>4</v>
      </c>
      <c r="P89" s="197">
        <f>F89*H89/100</f>
        <v>0</v>
      </c>
      <c r="Q89" s="36"/>
      <c r="R89" s="227"/>
      <c r="S89" s="227"/>
      <c r="T89" s="28"/>
      <c r="AO89" s="222">
        <v>13.6</v>
      </c>
      <c r="AP89" s="222"/>
      <c r="AQ89" s="222"/>
      <c r="AR89" s="222"/>
      <c r="AS89" s="222" t="str">
        <f>"["&amp;D89&amp;"] "&amp;E89&amp;" [€] "&amp;F89&amp;" "&amp;G89&amp;" "&amp;" [%]"&amp;" "&amp;H89&amp;" = "&amp;P89&amp;" €"</f>
        <v>[CC2] = [€]  x  [%]  = 0 €</v>
      </c>
      <c r="AT89" s="234"/>
    </row>
    <row r="90" spans="2:46" ht="12.75" customHeight="1">
      <c r="B90" s="20"/>
      <c r="C90" s="28"/>
      <c r="D90" s="29"/>
      <c r="E90" s="28"/>
      <c r="F90" s="28"/>
      <c r="G90" s="28"/>
      <c r="H90" s="28"/>
      <c r="I90" s="28"/>
      <c r="J90" s="28"/>
      <c r="K90" s="32"/>
      <c r="L90" s="32"/>
      <c r="M90" s="28"/>
      <c r="N90" s="28"/>
      <c r="O90" s="28"/>
      <c r="P90" s="21"/>
      <c r="Q90" s="36"/>
      <c r="R90" s="227"/>
      <c r="S90" s="227"/>
      <c r="T90" s="28"/>
      <c r="AO90" s="222">
        <v>16</v>
      </c>
      <c r="AP90" s="222"/>
      <c r="AQ90" s="222"/>
      <c r="AR90" s="222"/>
    </row>
    <row r="91" spans="2:46" ht="12.75" customHeight="1">
      <c r="B91" s="20"/>
      <c r="C91" s="28"/>
      <c r="D91" s="29"/>
      <c r="E91" s="28"/>
      <c r="F91" s="34" t="s">
        <v>128</v>
      </c>
      <c r="G91" s="34"/>
      <c r="H91" s="281" t="s">
        <v>167</v>
      </c>
      <c r="I91" s="281"/>
      <c r="J91" s="28"/>
      <c r="K91" s="32"/>
      <c r="L91" s="32"/>
      <c r="M91" s="35"/>
      <c r="N91" s="35"/>
      <c r="O91" s="28"/>
      <c r="P91" s="21"/>
      <c r="Q91" s="36"/>
      <c r="R91" s="227"/>
      <c r="S91" s="227"/>
      <c r="T91" s="28"/>
      <c r="AO91" s="222">
        <v>17</v>
      </c>
      <c r="AP91" s="222"/>
      <c r="AQ91" s="222"/>
      <c r="AR91" s="222"/>
    </row>
    <row r="92" spans="2:46" ht="12.75" customHeight="1">
      <c r="B92" s="20"/>
      <c r="C92" s="28"/>
      <c r="D92" s="29"/>
      <c r="E92" s="28"/>
      <c r="F92" s="30" t="s">
        <v>129</v>
      </c>
      <c r="G92" s="30"/>
      <c r="H92" s="30"/>
      <c r="I92" s="30"/>
      <c r="J92" s="28"/>
      <c r="K92" s="32"/>
      <c r="L92" s="32"/>
      <c r="M92" s="28"/>
      <c r="N92" s="28"/>
      <c r="O92" s="28"/>
      <c r="P92" s="21"/>
      <c r="Q92" s="36"/>
      <c r="R92" s="227"/>
      <c r="S92" s="227"/>
      <c r="T92" s="28"/>
      <c r="AO92" s="222">
        <v>20</v>
      </c>
      <c r="AP92" s="222"/>
      <c r="AQ92" s="222"/>
      <c r="AR92" s="222"/>
    </row>
    <row r="93" spans="2:46" ht="15" customHeight="1">
      <c r="B93" s="20"/>
      <c r="C93" s="28"/>
      <c r="D93" s="31" t="s">
        <v>253</v>
      </c>
      <c r="E93" s="28" t="s">
        <v>4</v>
      </c>
      <c r="F93" s="14">
        <v>0</v>
      </c>
      <c r="G93" s="28" t="s">
        <v>5</v>
      </c>
      <c r="H93" s="280"/>
      <c r="I93" s="280"/>
      <c r="J93" s="28"/>
      <c r="K93" s="32"/>
      <c r="L93" s="32"/>
      <c r="M93" s="28"/>
      <c r="N93" s="33"/>
      <c r="O93" s="28" t="s">
        <v>4</v>
      </c>
      <c r="P93" s="197">
        <f>F93*H93/100</f>
        <v>0</v>
      </c>
      <c r="Q93" s="36"/>
      <c r="R93" s="227"/>
      <c r="S93" s="227"/>
      <c r="T93" s="28"/>
      <c r="AO93" s="222" t="s">
        <v>224</v>
      </c>
      <c r="AP93" s="222"/>
      <c r="AQ93" s="222"/>
      <c r="AR93" s="222"/>
      <c r="AS93" s="222" t="str">
        <f>"["&amp;D93&amp;"] "&amp;E93&amp;" [€] "&amp;F93&amp;" "&amp;G93&amp;" "&amp;" [%]"&amp;" "&amp;H93&amp;" = "&amp;P93&amp;" €"</f>
        <v>[CC3] = [€] 0 x  [%]  = 0 €</v>
      </c>
      <c r="AT93" s="234"/>
    </row>
    <row r="94" spans="2:46" ht="12.75" customHeight="1">
      <c r="B94" s="20"/>
      <c r="C94" s="28"/>
      <c r="D94" s="29"/>
      <c r="E94" s="28"/>
      <c r="F94" s="35"/>
      <c r="G94" s="28"/>
      <c r="H94" s="13"/>
      <c r="I94" s="28"/>
      <c r="J94" s="28"/>
      <c r="K94" s="32"/>
      <c r="L94" s="32"/>
      <c r="M94" s="28"/>
      <c r="N94" s="28"/>
      <c r="O94" s="28"/>
      <c r="P94" s="21"/>
      <c r="Q94" s="36"/>
      <c r="R94" s="227"/>
      <c r="S94" s="227"/>
      <c r="T94" s="28"/>
      <c r="AO94" s="222">
        <v>5.5</v>
      </c>
      <c r="AP94" s="222"/>
      <c r="AQ94" s="222"/>
      <c r="AR94" s="222"/>
    </row>
    <row r="95" spans="2:46" ht="12.75" customHeight="1">
      <c r="B95" s="20"/>
      <c r="C95" s="28"/>
      <c r="D95" s="29"/>
      <c r="E95" s="28"/>
      <c r="F95" s="34" t="s">
        <v>128</v>
      </c>
      <c r="G95" s="34"/>
      <c r="H95" s="281" t="s">
        <v>167</v>
      </c>
      <c r="I95" s="281"/>
      <c r="J95" s="28"/>
      <c r="K95" s="32"/>
      <c r="L95" s="32"/>
      <c r="M95" s="35"/>
      <c r="N95" s="35"/>
      <c r="O95" s="28"/>
      <c r="P95" s="21"/>
      <c r="Q95" s="36"/>
      <c r="R95" s="227"/>
      <c r="S95" s="227"/>
      <c r="T95" s="28"/>
      <c r="AF95" s="174" t="s">
        <v>170</v>
      </c>
      <c r="AO95" s="222">
        <v>6</v>
      </c>
      <c r="AP95" s="222"/>
      <c r="AQ95" s="222"/>
      <c r="AR95" s="222"/>
    </row>
    <row r="96" spans="2:46" ht="12.75" customHeight="1">
      <c r="B96" s="20"/>
      <c r="C96" s="28"/>
      <c r="D96" s="29"/>
      <c r="E96" s="28"/>
      <c r="F96" s="30" t="s">
        <v>129</v>
      </c>
      <c r="G96" s="30"/>
      <c r="H96" s="30"/>
      <c r="I96" s="30"/>
      <c r="J96" s="28"/>
      <c r="K96" s="32"/>
      <c r="L96" s="32"/>
      <c r="M96" s="28"/>
      <c r="N96" s="28"/>
      <c r="O96" s="28"/>
      <c r="P96" s="21"/>
      <c r="Q96" s="36"/>
      <c r="R96" s="227"/>
      <c r="S96" s="227"/>
      <c r="T96" s="28"/>
      <c r="AF96" s="174" t="s">
        <v>171</v>
      </c>
      <c r="AO96" s="222">
        <v>7</v>
      </c>
      <c r="AP96" s="222"/>
      <c r="AQ96" s="222"/>
      <c r="AR96" s="222"/>
      <c r="AS96" s="222"/>
      <c r="AT96" s="234"/>
    </row>
    <row r="97" spans="2:45" ht="15" customHeight="1">
      <c r="B97" s="20"/>
      <c r="C97" s="28"/>
      <c r="D97" s="31" t="s">
        <v>254</v>
      </c>
      <c r="E97" s="28" t="s">
        <v>4</v>
      </c>
      <c r="F97" s="14">
        <v>0</v>
      </c>
      <c r="G97" s="28" t="s">
        <v>5</v>
      </c>
      <c r="H97" s="280"/>
      <c r="I97" s="280"/>
      <c r="J97" s="28"/>
      <c r="K97" s="32"/>
      <c r="L97" s="32"/>
      <c r="M97" s="28"/>
      <c r="N97" s="33"/>
      <c r="O97" s="28" t="s">
        <v>4</v>
      </c>
      <c r="P97" s="197">
        <f>F97*H97/100</f>
        <v>0</v>
      </c>
      <c r="Q97" s="36"/>
      <c r="R97" s="227"/>
      <c r="S97" s="227"/>
      <c r="T97" s="28"/>
      <c r="AO97" s="222">
        <v>10</v>
      </c>
      <c r="AP97" s="222"/>
      <c r="AQ97" s="222"/>
      <c r="AR97" s="222"/>
      <c r="AS97" s="222" t="str">
        <f>"["&amp;D97&amp;"] "&amp;E97&amp;" [€] "&amp;F97&amp;" "&amp;G97&amp;" "&amp;" [%]"&amp;" "&amp;H97&amp;" = "&amp;P97&amp;" €"</f>
        <v>[CC4] = [€] 0 x  [%]  = 0 €</v>
      </c>
    </row>
    <row r="98" spans="2:45" ht="12.75" customHeight="1">
      <c r="B98" s="20"/>
      <c r="C98" s="28"/>
      <c r="D98" s="29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1"/>
      <c r="Q98" s="36"/>
      <c r="R98" s="227"/>
      <c r="S98" s="227"/>
      <c r="T98" s="28"/>
      <c r="AO98" s="222" t="s">
        <v>225</v>
      </c>
      <c r="AP98" s="222"/>
      <c r="AQ98" s="222"/>
      <c r="AR98" s="222"/>
    </row>
    <row r="99" spans="2:45" ht="15" customHeight="1">
      <c r="B99" s="20"/>
      <c r="C99" s="28"/>
      <c r="D99" s="54"/>
      <c r="E99" s="38"/>
      <c r="F99" s="38"/>
      <c r="G99" s="38"/>
      <c r="H99" s="38"/>
      <c r="I99" s="38"/>
      <c r="J99" s="55"/>
      <c r="K99" s="38"/>
      <c r="L99" s="38"/>
      <c r="M99" s="38"/>
      <c r="N99" s="38"/>
      <c r="O99" s="38"/>
      <c r="P99" s="40">
        <f>P85+P89+P93+P97</f>
        <v>0</v>
      </c>
      <c r="Q99" s="36"/>
      <c r="R99" s="227"/>
      <c r="S99" s="227"/>
      <c r="T99" s="28"/>
      <c r="AO99" s="222">
        <v>2.75</v>
      </c>
      <c r="AP99" s="222"/>
      <c r="AQ99" s="222"/>
      <c r="AR99" s="222"/>
    </row>
    <row r="100" spans="2:45" ht="12.75" customHeight="1">
      <c r="B100" s="20"/>
      <c r="C100" s="28"/>
      <c r="D100" s="35"/>
      <c r="E100" s="28"/>
      <c r="F100" s="35"/>
      <c r="G100" s="28"/>
      <c r="H100" s="13"/>
      <c r="I100" s="13"/>
      <c r="J100" s="13"/>
      <c r="K100" s="28"/>
      <c r="L100" s="56"/>
      <c r="M100" s="28"/>
      <c r="N100" s="28"/>
      <c r="O100" s="28"/>
      <c r="P100" s="28"/>
      <c r="Q100" s="36"/>
      <c r="R100" s="227"/>
      <c r="S100" s="227"/>
      <c r="T100" s="28"/>
      <c r="AO100" s="222">
        <v>3</v>
      </c>
      <c r="AP100" s="222"/>
      <c r="AQ100" s="222"/>
      <c r="AR100" s="222"/>
    </row>
    <row r="101" spans="2:45" ht="12.75" customHeight="1">
      <c r="B101" s="20"/>
      <c r="C101" s="28"/>
      <c r="D101" s="57"/>
      <c r="E101" s="23"/>
      <c r="F101" s="23"/>
      <c r="G101" s="23"/>
      <c r="H101" s="25" t="s">
        <v>175</v>
      </c>
      <c r="I101" s="25"/>
      <c r="J101" s="25"/>
      <c r="K101" s="23"/>
      <c r="L101" s="23"/>
      <c r="M101" s="23"/>
      <c r="N101" s="23"/>
      <c r="O101" s="23"/>
      <c r="P101" s="26"/>
      <c r="Q101" s="36"/>
      <c r="R101" s="227"/>
      <c r="S101" s="227"/>
      <c r="T101" s="28"/>
      <c r="AO101" s="222">
        <v>3.5</v>
      </c>
      <c r="AP101" s="222"/>
      <c r="AQ101" s="222"/>
      <c r="AR101" s="222"/>
    </row>
    <row r="102" spans="2:45" ht="12.75" customHeight="1">
      <c r="B102" s="20"/>
      <c r="C102" s="28"/>
      <c r="D102" s="29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1"/>
      <c r="Q102" s="36"/>
      <c r="R102" s="227"/>
      <c r="S102" s="227"/>
      <c r="T102" s="28"/>
      <c r="AO102" s="222">
        <v>5</v>
      </c>
      <c r="AP102" s="222"/>
      <c r="AQ102" s="222"/>
      <c r="AR102" s="222"/>
    </row>
    <row r="103" spans="2:45" ht="15" customHeight="1">
      <c r="B103" s="20"/>
      <c r="C103" s="28"/>
      <c r="D103" s="31"/>
      <c r="E103" s="279" t="s">
        <v>130</v>
      </c>
      <c r="F103" s="279"/>
      <c r="G103" s="279"/>
      <c r="H103" s="32"/>
      <c r="I103" s="32"/>
      <c r="J103" s="58"/>
      <c r="K103" s="58"/>
      <c r="L103" s="35"/>
      <c r="M103" s="28"/>
      <c r="N103" s="58"/>
      <c r="O103" s="33" t="s">
        <v>4</v>
      </c>
      <c r="P103" s="197">
        <f>'CC Tabellare'!K45</f>
        <v>0</v>
      </c>
      <c r="Q103" s="36"/>
      <c r="R103" s="227"/>
      <c r="S103" s="227"/>
      <c r="T103" s="28"/>
      <c r="AS103" s="238" t="str">
        <f>'CC Tabellare'!Z46</f>
        <v>CC tabellare= Superficie complessiva 0 x Costo a mq di costruzione maggiorato (Bx(1+M/100)0 x Percentuale % = 0</v>
      </c>
    </row>
    <row r="104" spans="2:45" ht="12.75" customHeight="1">
      <c r="B104" s="20"/>
      <c r="C104" s="28"/>
      <c r="D104" s="54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59"/>
      <c r="Q104" s="36"/>
      <c r="R104" s="227"/>
      <c r="S104" s="227"/>
      <c r="T104" s="28"/>
      <c r="AS104" s="234"/>
    </row>
    <row r="105" spans="2:45" ht="12.75" customHeight="1">
      <c r="B105" s="20"/>
      <c r="C105" s="28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6"/>
      <c r="R105" s="227"/>
      <c r="S105" s="227"/>
      <c r="T105" s="28"/>
    </row>
    <row r="106" spans="2:45" ht="15" customHeight="1">
      <c r="B106" s="20"/>
      <c r="C106" s="28"/>
      <c r="D106" s="239" t="s">
        <v>214</v>
      </c>
      <c r="E106" s="28"/>
      <c r="F106" s="28"/>
      <c r="G106" s="28"/>
      <c r="H106" s="28"/>
      <c r="I106" s="28"/>
      <c r="J106" s="28"/>
      <c r="K106" s="28"/>
      <c r="L106" s="28"/>
      <c r="M106" s="28"/>
      <c r="N106" s="35" t="s">
        <v>131</v>
      </c>
      <c r="O106" s="35"/>
      <c r="P106" s="41">
        <f>P99+P103</f>
        <v>0</v>
      </c>
      <c r="Q106" s="36"/>
      <c r="R106" s="227"/>
      <c r="S106" s="227"/>
      <c r="T106" s="28"/>
    </row>
    <row r="107" spans="2:45" ht="12.75" customHeight="1" thickBo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4"/>
      <c r="R107" s="227"/>
      <c r="S107" s="227"/>
      <c r="T107" s="28"/>
    </row>
    <row r="108" spans="2:45" ht="12.75" customHeight="1">
      <c r="B108" s="291" t="s">
        <v>230</v>
      </c>
      <c r="C108" s="292"/>
      <c r="D108" s="292"/>
      <c r="E108" s="292"/>
      <c r="F108" s="292"/>
      <c r="G108" s="292"/>
      <c r="H108" s="292"/>
      <c r="I108" s="292"/>
      <c r="J108" s="292"/>
      <c r="K108" s="292"/>
      <c r="L108" s="292"/>
      <c r="M108" s="292"/>
      <c r="N108" s="292"/>
      <c r="O108" s="292"/>
      <c r="P108" s="293"/>
      <c r="Q108" s="282" t="s">
        <v>202</v>
      </c>
      <c r="R108" s="226"/>
      <c r="S108" s="226"/>
      <c r="T108" s="35"/>
    </row>
    <row r="109" spans="2:45" ht="12.75" customHeight="1">
      <c r="B109" s="294"/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6"/>
      <c r="Q109" s="283"/>
      <c r="R109" s="226"/>
      <c r="S109" s="226"/>
      <c r="T109" s="35"/>
    </row>
    <row r="110" spans="2:45" ht="12.75" customHeight="1">
      <c r="B110" s="285" t="s">
        <v>207</v>
      </c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7"/>
      <c r="Q110" s="283"/>
      <c r="R110" s="226"/>
      <c r="S110" s="226"/>
      <c r="T110" s="35"/>
    </row>
    <row r="111" spans="2:45" ht="12.75" customHeight="1" thickBot="1">
      <c r="B111" s="288"/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289"/>
      <c r="N111" s="289"/>
      <c r="O111" s="289"/>
      <c r="P111" s="290"/>
      <c r="Q111" s="284"/>
      <c r="R111" s="226"/>
      <c r="S111" s="226"/>
      <c r="T111" s="35"/>
    </row>
    <row r="112" spans="2:45" ht="12.75" customHeight="1">
      <c r="B112" s="17"/>
      <c r="C112" s="28"/>
      <c r="D112" s="28"/>
      <c r="E112" s="28"/>
      <c r="F112" s="28"/>
      <c r="G112" s="35"/>
      <c r="H112" s="28"/>
      <c r="I112" s="35"/>
      <c r="J112" s="35"/>
      <c r="K112" s="35"/>
      <c r="L112" s="35"/>
      <c r="M112" s="18"/>
      <c r="N112" s="18"/>
      <c r="O112" s="18"/>
      <c r="P112" s="60"/>
      <c r="Q112" s="61"/>
      <c r="R112" s="227"/>
      <c r="S112" s="227"/>
      <c r="T112" s="64"/>
    </row>
    <row r="113" spans="2:45" ht="12.75" customHeight="1">
      <c r="B113" s="20"/>
      <c r="C113" s="28"/>
      <c r="D113" s="28"/>
      <c r="E113" s="28"/>
      <c r="F113" s="34" t="s">
        <v>150</v>
      </c>
      <c r="G113" s="34"/>
      <c r="H113" s="34" t="s">
        <v>9</v>
      </c>
      <c r="I113" s="34"/>
      <c r="J113" s="34" t="s">
        <v>151</v>
      </c>
      <c r="K113" s="28"/>
      <c r="L113" s="35"/>
      <c r="M113" s="35"/>
      <c r="N113" s="62"/>
      <c r="O113" s="63"/>
      <c r="P113" s="64"/>
      <c r="Q113" s="65"/>
      <c r="R113" s="227"/>
      <c r="S113" s="227"/>
      <c r="T113" s="64"/>
    </row>
    <row r="114" spans="2:45" ht="12.75" customHeight="1">
      <c r="B114" s="20"/>
      <c r="C114" s="28"/>
      <c r="D114" s="28"/>
      <c r="E114" s="28"/>
      <c r="F114" s="30"/>
      <c r="G114" s="30"/>
      <c r="H114" s="30" t="s">
        <v>1</v>
      </c>
      <c r="I114" s="30"/>
      <c r="J114" s="30"/>
      <c r="K114" s="30"/>
      <c r="L114" s="30" t="s">
        <v>1</v>
      </c>
      <c r="M114" s="28"/>
      <c r="N114" s="74"/>
      <c r="O114" s="63"/>
      <c r="P114" s="35"/>
      <c r="Q114" s="65"/>
      <c r="R114" s="227"/>
      <c r="S114" s="227"/>
      <c r="T114" s="64"/>
    </row>
    <row r="115" spans="2:45" ht="12.75" customHeight="1">
      <c r="B115" s="20"/>
      <c r="C115" s="28"/>
      <c r="D115" s="66" t="s">
        <v>53</v>
      </c>
      <c r="E115" s="28" t="s">
        <v>4</v>
      </c>
      <c r="F115" s="9"/>
      <c r="G115" s="28"/>
      <c r="H115" s="1"/>
      <c r="I115" s="28" t="s">
        <v>5</v>
      </c>
      <c r="J115" s="1"/>
      <c r="K115" s="28" t="s">
        <v>4</v>
      </c>
      <c r="L115" s="10">
        <f>H115*J115</f>
        <v>0</v>
      </c>
      <c r="M115" s="28"/>
      <c r="N115" s="107" t="s">
        <v>210</v>
      </c>
      <c r="O115" s="68"/>
      <c r="P115" s="28"/>
      <c r="Q115" s="36"/>
      <c r="R115" s="227"/>
      <c r="S115" s="227"/>
      <c r="T115" s="28"/>
    </row>
    <row r="116" spans="2:45" ht="15" customHeight="1">
      <c r="B116" s="20"/>
      <c r="C116" s="28"/>
      <c r="D116" s="28"/>
      <c r="E116" s="28"/>
      <c r="F116" s="35"/>
      <c r="G116" s="35"/>
      <c r="H116" s="35"/>
      <c r="I116" s="35"/>
      <c r="J116" s="35"/>
      <c r="K116" s="35"/>
      <c r="L116" s="35"/>
      <c r="M116" s="28"/>
      <c r="N116" s="107" t="s">
        <v>211</v>
      </c>
      <c r="O116" s="68"/>
      <c r="P116" s="28"/>
      <c r="Q116" s="36"/>
      <c r="R116" s="227"/>
      <c r="S116" s="227"/>
      <c r="T116" s="28"/>
    </row>
    <row r="117" spans="2:45" ht="12.75" customHeight="1">
      <c r="B117" s="20"/>
      <c r="C117" s="28"/>
      <c r="D117" s="66" t="s">
        <v>53</v>
      </c>
      <c r="E117" s="28" t="s">
        <v>4</v>
      </c>
      <c r="F117" s="9"/>
      <c r="G117" s="28"/>
      <c r="H117" s="1"/>
      <c r="I117" s="28" t="s">
        <v>5</v>
      </c>
      <c r="J117" s="1"/>
      <c r="K117" s="28" t="s">
        <v>4</v>
      </c>
      <c r="L117" s="10">
        <f>H117*J117</f>
        <v>0</v>
      </c>
      <c r="M117" s="35"/>
      <c r="N117" s="107" t="s">
        <v>212</v>
      </c>
      <c r="O117" s="68"/>
      <c r="P117" s="28"/>
      <c r="Q117" s="36"/>
      <c r="R117" s="227"/>
      <c r="S117" s="227"/>
      <c r="T117" s="28"/>
      <c r="U117" s="174" t="s">
        <v>168</v>
      </c>
    </row>
    <row r="118" spans="2:45" ht="15" customHeight="1">
      <c r="B118" s="20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36"/>
      <c r="R118" s="228" t="s">
        <v>54</v>
      </c>
      <c r="S118" s="229"/>
      <c r="T118" s="28"/>
      <c r="U118" s="174" t="s">
        <v>169</v>
      </c>
    </row>
    <row r="119" spans="2:45" ht="12.75" customHeight="1">
      <c r="B119" s="20"/>
      <c r="C119" s="28"/>
      <c r="D119" s="28"/>
      <c r="E119" s="28"/>
      <c r="F119" s="28"/>
      <c r="G119" s="28"/>
      <c r="H119" s="28"/>
      <c r="I119" s="28"/>
      <c r="J119" s="66" t="s">
        <v>56</v>
      </c>
      <c r="K119" s="28" t="s">
        <v>4</v>
      </c>
      <c r="L119" s="69">
        <f>L115+L117</f>
        <v>0</v>
      </c>
      <c r="M119" s="28"/>
      <c r="N119" s="56" t="s">
        <v>57</v>
      </c>
      <c r="O119" s="28"/>
      <c r="P119" s="28"/>
      <c r="Q119" s="36"/>
      <c r="R119" s="228" t="s">
        <v>55</v>
      </c>
      <c r="T119" s="28"/>
    </row>
    <row r="120" spans="2:45" ht="15" customHeight="1">
      <c r="B120" s="20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O120" s="28"/>
      <c r="P120" s="28"/>
      <c r="Q120" s="36"/>
      <c r="R120" s="228" t="s">
        <v>132</v>
      </c>
      <c r="T120" s="28"/>
    </row>
    <row r="121" spans="2:45" ht="12.75" customHeight="1">
      <c r="B121" s="20"/>
      <c r="C121" s="28"/>
      <c r="D121" s="28"/>
      <c r="E121" s="28"/>
      <c r="F121" s="56" t="s">
        <v>58</v>
      </c>
      <c r="G121" s="28"/>
      <c r="H121" s="28"/>
      <c r="I121" s="28"/>
      <c r="J121" s="28"/>
      <c r="K121" s="28"/>
      <c r="L121" s="11" t="s">
        <v>59</v>
      </c>
      <c r="M121" s="28"/>
      <c r="N121" s="74" t="s">
        <v>140</v>
      </c>
      <c r="O121" s="28"/>
      <c r="P121" s="28"/>
      <c r="Q121" s="36"/>
      <c r="R121" s="228" t="s">
        <v>133</v>
      </c>
      <c r="T121" s="28"/>
    </row>
    <row r="122" spans="2:45" ht="15" customHeight="1">
      <c r="B122" s="20"/>
      <c r="C122" s="28"/>
      <c r="D122" s="28"/>
      <c r="E122" s="28"/>
      <c r="F122" s="28"/>
      <c r="G122" s="28"/>
      <c r="H122" s="33"/>
      <c r="I122" s="28"/>
      <c r="J122" s="28"/>
      <c r="K122" s="28"/>
      <c r="L122" s="28"/>
      <c r="M122" s="28"/>
      <c r="N122" s="28"/>
      <c r="O122" s="28"/>
      <c r="P122" s="28"/>
      <c r="Q122" s="36"/>
      <c r="R122" s="228" t="s">
        <v>134</v>
      </c>
      <c r="T122" s="28"/>
      <c r="AS122" s="187" t="str">
        <f>AS125&amp;CHAR(10)&amp;AS142&amp;CHAR(10)&amp;AS159&amp;CHAR(10)&amp;AS179&amp;CHAR(10)&amp;AS203</f>
        <v>[MSP1] = [mq] 0 x  [€/mq]  = 0 €
[MSP2] = [mq] 0 x  [€/mq]  = 0 €
[MPP1] = [mq] 0 x  [€/mq]  = 0 €
[MPP2] = [mq] 0 x  [€/mq]  = 0 €
[MVS] = [mq] 0 x  [€/mq]  = 0 €</v>
      </c>
    </row>
    <row r="123" spans="2:45" ht="12.75" customHeight="1">
      <c r="B123" s="20"/>
      <c r="C123" s="28"/>
      <c r="D123" s="28"/>
      <c r="E123" s="28"/>
      <c r="F123" s="34" t="s">
        <v>53</v>
      </c>
      <c r="G123" s="34"/>
      <c r="H123" s="34" t="s">
        <v>10</v>
      </c>
      <c r="I123" s="35"/>
      <c r="J123" s="28"/>
      <c r="K123" s="28"/>
      <c r="L123" s="28"/>
      <c r="M123" s="28"/>
      <c r="O123" s="28"/>
      <c r="P123" s="28"/>
      <c r="Q123" s="36"/>
      <c r="R123" s="228" t="s">
        <v>135</v>
      </c>
      <c r="T123" s="28"/>
    </row>
    <row r="124" spans="2:45" ht="12.75" customHeight="1">
      <c r="B124" s="20"/>
      <c r="C124" s="28"/>
      <c r="D124" s="28"/>
      <c r="E124" s="28"/>
      <c r="F124" s="30" t="s">
        <v>1</v>
      </c>
      <c r="G124" s="30"/>
      <c r="H124" s="30" t="s">
        <v>2</v>
      </c>
      <c r="I124" s="28"/>
      <c r="J124" s="28"/>
      <c r="K124" s="28"/>
      <c r="L124" s="33"/>
      <c r="M124" s="28"/>
      <c r="O124" s="28"/>
      <c r="P124" s="35"/>
      <c r="Q124" s="36"/>
      <c r="R124" s="228"/>
      <c r="T124" s="28"/>
    </row>
    <row r="125" spans="2:45" ht="12.75" customHeight="1">
      <c r="B125" s="20"/>
      <c r="C125" s="28"/>
      <c r="D125" s="35" t="s">
        <v>247</v>
      </c>
      <c r="E125" s="28" t="s">
        <v>4</v>
      </c>
      <c r="F125" s="180">
        <f>S126</f>
        <v>0</v>
      </c>
      <c r="G125" s="28" t="s">
        <v>5</v>
      </c>
      <c r="H125" s="1"/>
      <c r="I125" s="28"/>
      <c r="J125" s="28"/>
      <c r="K125" s="28" t="s">
        <v>4</v>
      </c>
      <c r="L125" s="198">
        <f>F125*H125</f>
        <v>0</v>
      </c>
      <c r="M125" s="28"/>
      <c r="N125" s="240" t="s">
        <v>279</v>
      </c>
      <c r="O125" s="28"/>
      <c r="P125" s="28"/>
      <c r="Q125" s="36"/>
      <c r="R125" s="228" t="s">
        <v>59</v>
      </c>
      <c r="S125" s="187">
        <f>IF(L121="SI",L119,"0")</f>
        <v>0</v>
      </c>
      <c r="T125" s="28"/>
      <c r="U125" s="175"/>
      <c r="W125" s="175"/>
      <c r="X125" s="175"/>
      <c r="Z125" s="175"/>
      <c r="AA125" s="175"/>
      <c r="AB125" s="175"/>
      <c r="AC125" s="175"/>
      <c r="AD125" s="175"/>
      <c r="AS125" s="187" t="str">
        <f>"[MSP1] = [mq] "&amp;F125&amp;" x "&amp;" [€/mq] "&amp;H125&amp;" "&amp;K125&amp;" "&amp;L125&amp;" €"</f>
        <v>[MSP1] = [mq] 0 x  [€/mq]  = 0 €</v>
      </c>
    </row>
    <row r="126" spans="2:45" ht="15" customHeight="1">
      <c r="B126" s="20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28"/>
      <c r="N126" s="28"/>
      <c r="O126" s="28"/>
      <c r="P126" s="33"/>
      <c r="Q126" s="36"/>
      <c r="R126" s="228" t="s">
        <v>136</v>
      </c>
      <c r="S126" s="187">
        <f>ROUND(S125,2)</f>
        <v>0</v>
      </c>
      <c r="T126" s="28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S126" s="234"/>
    </row>
    <row r="127" spans="2:45" ht="12.75" customHeight="1">
      <c r="B127" s="70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71"/>
      <c r="O127" s="23"/>
      <c r="P127" s="25"/>
      <c r="Q127" s="72"/>
      <c r="S127" s="229"/>
      <c r="T127" s="28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S127" s="234"/>
    </row>
    <row r="128" spans="2:45" ht="12.75" customHeight="1">
      <c r="B128" s="20"/>
      <c r="C128" s="73" t="s">
        <v>137</v>
      </c>
      <c r="D128" s="28"/>
      <c r="E128" s="28"/>
      <c r="F128" s="28"/>
      <c r="G128" s="35"/>
      <c r="H128" s="35"/>
      <c r="I128" s="35"/>
      <c r="J128" s="28"/>
      <c r="K128" s="28"/>
      <c r="L128" s="41"/>
      <c r="M128" s="28"/>
      <c r="N128" s="62"/>
      <c r="O128" s="63"/>
      <c r="P128" s="33"/>
      <c r="Q128" s="36"/>
      <c r="T128" s="28"/>
    </row>
    <row r="129" spans="2:45" ht="12.75" customHeight="1">
      <c r="B129" s="20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74"/>
      <c r="O129" s="63"/>
      <c r="P129" s="28"/>
      <c r="Q129" s="36"/>
      <c r="T129" s="28"/>
    </row>
    <row r="130" spans="2:45" ht="12.75" customHeight="1">
      <c r="B130" s="20"/>
      <c r="C130" s="28"/>
      <c r="D130" s="28"/>
      <c r="E130" s="28"/>
      <c r="F130" s="34" t="s">
        <v>150</v>
      </c>
      <c r="G130" s="34"/>
      <c r="H130" s="34" t="s">
        <v>9</v>
      </c>
      <c r="I130" s="34"/>
      <c r="J130" s="34" t="s">
        <v>151</v>
      </c>
      <c r="K130" s="28"/>
      <c r="L130" s="28"/>
      <c r="M130" s="28"/>
      <c r="N130" s="67"/>
      <c r="O130" s="68"/>
      <c r="P130" s="28"/>
      <c r="Q130" s="36"/>
      <c r="T130" s="28"/>
    </row>
    <row r="131" spans="2:45" ht="12.75" customHeight="1">
      <c r="B131" s="20"/>
      <c r="C131" s="28"/>
      <c r="D131" s="28"/>
      <c r="E131" s="28"/>
      <c r="F131" s="30"/>
      <c r="G131" s="30"/>
      <c r="H131" s="30" t="s">
        <v>1</v>
      </c>
      <c r="I131" s="30"/>
      <c r="J131" s="30"/>
      <c r="K131" s="30"/>
      <c r="L131" s="30" t="s">
        <v>1</v>
      </c>
      <c r="M131" s="28"/>
      <c r="N131" s="67"/>
      <c r="O131" s="68"/>
      <c r="P131" s="28"/>
      <c r="Q131" s="36"/>
      <c r="T131" s="28"/>
    </row>
    <row r="132" spans="2:45" ht="15" customHeight="1">
      <c r="B132" s="20"/>
      <c r="C132" s="28"/>
      <c r="D132" s="66" t="s">
        <v>60</v>
      </c>
      <c r="E132" s="28" t="s">
        <v>4</v>
      </c>
      <c r="F132" s="9"/>
      <c r="G132" s="28"/>
      <c r="H132" s="1"/>
      <c r="I132" s="28" t="s">
        <v>5</v>
      </c>
      <c r="J132" s="1"/>
      <c r="K132" s="28" t="s">
        <v>4</v>
      </c>
      <c r="L132" s="10">
        <f>H132*J132</f>
        <v>0</v>
      </c>
      <c r="M132" s="28"/>
      <c r="N132" s="107" t="s">
        <v>210</v>
      </c>
      <c r="O132" s="68"/>
      <c r="P132" s="28"/>
      <c r="Q132" s="36"/>
      <c r="T132" s="28"/>
    </row>
    <row r="133" spans="2:45" ht="12.75" customHeight="1">
      <c r="B133" s="20"/>
      <c r="C133" s="28"/>
      <c r="D133" s="28"/>
      <c r="E133" s="28"/>
      <c r="F133" s="35"/>
      <c r="G133" s="35"/>
      <c r="H133" s="35"/>
      <c r="I133" s="35"/>
      <c r="J133" s="35"/>
      <c r="K133" s="28"/>
      <c r="L133" s="28"/>
      <c r="M133" s="28"/>
      <c r="N133" s="107" t="s">
        <v>211</v>
      </c>
      <c r="O133" s="28"/>
      <c r="P133" s="28"/>
      <c r="Q133" s="36"/>
      <c r="T133" s="28"/>
    </row>
    <row r="134" spans="2:45" ht="15" customHeight="1">
      <c r="B134" s="20"/>
      <c r="C134" s="28"/>
      <c r="D134" s="66" t="s">
        <v>61</v>
      </c>
      <c r="E134" s="28" t="s">
        <v>4</v>
      </c>
      <c r="F134" s="9"/>
      <c r="G134" s="28"/>
      <c r="H134" s="1"/>
      <c r="I134" s="28" t="s">
        <v>5</v>
      </c>
      <c r="J134" s="1"/>
      <c r="K134" s="28" t="s">
        <v>4</v>
      </c>
      <c r="L134" s="10">
        <f>H134*J134</f>
        <v>0</v>
      </c>
      <c r="M134" s="28"/>
      <c r="N134" s="107" t="s">
        <v>212</v>
      </c>
      <c r="O134" s="28"/>
      <c r="P134" s="28"/>
      <c r="Q134" s="36"/>
      <c r="T134" s="28"/>
    </row>
    <row r="135" spans="2:45" ht="12.75" customHeight="1">
      <c r="B135" s="20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36"/>
      <c r="T135" s="28"/>
    </row>
    <row r="136" spans="2:45" ht="15" customHeight="1">
      <c r="B136" s="20"/>
      <c r="C136" s="28"/>
      <c r="D136" s="28"/>
      <c r="E136" s="28"/>
      <c r="F136" s="28"/>
      <c r="G136" s="28"/>
      <c r="H136" s="28"/>
      <c r="I136" s="28"/>
      <c r="J136" s="66" t="s">
        <v>56</v>
      </c>
      <c r="K136" s="28" t="s">
        <v>4</v>
      </c>
      <c r="L136" s="12">
        <f>IF(R136&gt;0,R136,0)</f>
        <v>0</v>
      </c>
      <c r="M136" s="28"/>
      <c r="N136" s="56" t="s">
        <v>57</v>
      </c>
      <c r="O136" s="28"/>
      <c r="P136" s="28"/>
      <c r="Q136" s="36"/>
      <c r="R136" s="230">
        <f>L134-L132</f>
        <v>0</v>
      </c>
      <c r="T136" s="28"/>
    </row>
    <row r="137" spans="2:45" ht="12.75" customHeight="1">
      <c r="B137" s="20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36"/>
      <c r="T137" s="28"/>
    </row>
    <row r="138" spans="2:45" ht="15" customHeight="1">
      <c r="B138" s="20"/>
      <c r="C138" s="28"/>
      <c r="D138" s="28"/>
      <c r="E138" s="28"/>
      <c r="F138" s="56" t="s">
        <v>58</v>
      </c>
      <c r="G138" s="28"/>
      <c r="H138" s="28"/>
      <c r="I138" s="28"/>
      <c r="J138" s="28"/>
      <c r="K138" s="28"/>
      <c r="L138" s="11" t="s">
        <v>59</v>
      </c>
      <c r="M138" s="28"/>
      <c r="N138" s="74" t="s">
        <v>140</v>
      </c>
      <c r="O138" s="28"/>
      <c r="P138" s="28"/>
      <c r="Q138" s="36"/>
      <c r="T138" s="28"/>
    </row>
    <row r="139" spans="2:45" ht="12.75" customHeight="1">
      <c r="B139" s="20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O139" s="28"/>
      <c r="P139" s="28"/>
      <c r="Q139" s="36"/>
      <c r="T139" s="28"/>
    </row>
    <row r="140" spans="2:45" ht="12.75" customHeight="1">
      <c r="B140" s="20"/>
      <c r="C140" s="28"/>
      <c r="D140" s="28"/>
      <c r="E140" s="28"/>
      <c r="F140" s="34" t="s">
        <v>53</v>
      </c>
      <c r="G140" s="34"/>
      <c r="H140" s="34" t="s">
        <v>10</v>
      </c>
      <c r="I140" s="35"/>
      <c r="J140" s="28"/>
      <c r="K140" s="28"/>
      <c r="L140" s="28"/>
      <c r="M140" s="28"/>
      <c r="O140" s="28"/>
      <c r="P140" s="28"/>
      <c r="Q140" s="36"/>
      <c r="T140" s="28"/>
    </row>
    <row r="141" spans="2:45" ht="12.75" customHeight="1">
      <c r="B141" s="20"/>
      <c r="C141" s="28"/>
      <c r="D141" s="28"/>
      <c r="E141" s="28"/>
      <c r="F141" s="30" t="s">
        <v>1</v>
      </c>
      <c r="G141" s="30"/>
      <c r="H141" s="30" t="s">
        <v>2</v>
      </c>
      <c r="I141" s="28"/>
      <c r="J141" s="28"/>
      <c r="K141" s="28"/>
      <c r="L141" s="33"/>
      <c r="M141" s="28"/>
      <c r="O141" s="28"/>
      <c r="P141" s="28"/>
      <c r="Q141" s="36"/>
      <c r="T141" s="28"/>
    </row>
    <row r="142" spans="2:45" ht="15" customHeight="1">
      <c r="B142" s="20"/>
      <c r="C142" s="28"/>
      <c r="D142" s="35" t="s">
        <v>248</v>
      </c>
      <c r="E142" s="28" t="s">
        <v>4</v>
      </c>
      <c r="F142" s="180">
        <f>S143</f>
        <v>0</v>
      </c>
      <c r="G142" s="28" t="s">
        <v>5</v>
      </c>
      <c r="H142" s="1"/>
      <c r="I142" s="28"/>
      <c r="J142" s="28"/>
      <c r="K142" s="28" t="s">
        <v>4</v>
      </c>
      <c r="L142" s="198">
        <f>F142*H142</f>
        <v>0</v>
      </c>
      <c r="M142" s="28"/>
      <c r="N142" s="240" t="s">
        <v>279</v>
      </c>
      <c r="O142" s="28"/>
      <c r="P142" s="28"/>
      <c r="Q142" s="36"/>
      <c r="S142" s="186">
        <f>IF(L138="SI",L136,"0")</f>
        <v>0</v>
      </c>
      <c r="T142" s="28"/>
      <c r="AS142" s="187" t="str">
        <f>"[MSP2] = [mq] "&amp;F142&amp;" x "&amp;" [€/mq] "&amp;H142&amp;" "&amp;K142&amp;" "&amp;L142&amp;" €"</f>
        <v>[MSP2] = [mq] 0 x  [€/mq]  = 0 €</v>
      </c>
    </row>
    <row r="143" spans="2:45" ht="12.75" customHeight="1" thickBot="1">
      <c r="B143" s="42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4"/>
      <c r="S143" s="186">
        <f>ROUND(S142,2)</f>
        <v>0</v>
      </c>
      <c r="T143" s="28"/>
      <c r="AS143" s="234"/>
    </row>
    <row r="144" spans="2:45" ht="12.75" customHeight="1">
      <c r="B144" s="291" t="s">
        <v>230</v>
      </c>
      <c r="C144" s="292"/>
      <c r="D144" s="292"/>
      <c r="E144" s="292"/>
      <c r="F144" s="292"/>
      <c r="G144" s="292"/>
      <c r="H144" s="292"/>
      <c r="I144" s="292"/>
      <c r="J144" s="292"/>
      <c r="K144" s="292"/>
      <c r="L144" s="292"/>
      <c r="M144" s="292"/>
      <c r="N144" s="292"/>
      <c r="O144" s="292"/>
      <c r="P144" s="293"/>
      <c r="Q144" s="282" t="s">
        <v>203</v>
      </c>
      <c r="T144" s="35"/>
      <c r="AS144" s="234"/>
    </row>
    <row r="145" spans="2:45" ht="12.75" customHeight="1">
      <c r="B145" s="294"/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6"/>
      <c r="Q145" s="283"/>
      <c r="T145" s="35"/>
    </row>
    <row r="146" spans="2:45" ht="12.75" customHeight="1">
      <c r="B146" s="285" t="s">
        <v>142</v>
      </c>
      <c r="C146" s="286"/>
      <c r="D146" s="286"/>
      <c r="E146" s="286"/>
      <c r="F146" s="286"/>
      <c r="G146" s="286"/>
      <c r="H146" s="286"/>
      <c r="I146" s="286"/>
      <c r="J146" s="286"/>
      <c r="K146" s="286"/>
      <c r="L146" s="286"/>
      <c r="M146" s="286"/>
      <c r="N146" s="286"/>
      <c r="O146" s="286"/>
      <c r="P146" s="287"/>
      <c r="Q146" s="283"/>
      <c r="T146" s="35"/>
    </row>
    <row r="147" spans="2:45" ht="12.75" customHeight="1" thickBot="1">
      <c r="B147" s="288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P147" s="290"/>
      <c r="Q147" s="284"/>
      <c r="T147" s="35"/>
    </row>
    <row r="148" spans="2:45" ht="12.75" customHeight="1">
      <c r="B148" s="17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60"/>
      <c r="Q148" s="61"/>
      <c r="T148" s="64"/>
    </row>
    <row r="149" spans="2:45" ht="12.75" customHeight="1">
      <c r="B149" s="20"/>
      <c r="C149" s="28"/>
      <c r="D149" s="28"/>
      <c r="E149" s="28"/>
      <c r="F149" s="28"/>
      <c r="G149" s="35"/>
      <c r="H149" s="28"/>
      <c r="I149" s="35"/>
      <c r="J149" s="35"/>
      <c r="K149" s="35"/>
      <c r="L149" s="35"/>
      <c r="M149" s="35"/>
      <c r="N149" s="62"/>
      <c r="O149" s="63"/>
      <c r="P149" s="64"/>
      <c r="Q149" s="65"/>
      <c r="T149" s="64"/>
    </row>
    <row r="150" spans="2:45" ht="12.75" customHeight="1">
      <c r="B150" s="20"/>
      <c r="C150" s="28"/>
      <c r="D150" s="28"/>
      <c r="E150" s="28"/>
      <c r="F150" s="34" t="s">
        <v>150</v>
      </c>
      <c r="G150" s="34"/>
      <c r="H150" s="34" t="s">
        <v>9</v>
      </c>
      <c r="I150" s="34"/>
      <c r="J150" s="34" t="s">
        <v>151</v>
      </c>
      <c r="K150" s="28"/>
      <c r="L150" s="35"/>
      <c r="M150" s="28"/>
      <c r="N150" s="63"/>
      <c r="O150" s="63"/>
      <c r="P150" s="35"/>
      <c r="Q150" s="65"/>
      <c r="T150" s="64"/>
    </row>
    <row r="151" spans="2:45" ht="12.75" customHeight="1">
      <c r="B151" s="20"/>
      <c r="C151" s="28"/>
      <c r="D151" s="28"/>
      <c r="E151" s="28"/>
      <c r="F151" s="30"/>
      <c r="G151" s="30"/>
      <c r="H151" s="30" t="s">
        <v>1</v>
      </c>
      <c r="I151" s="30"/>
      <c r="J151" s="30"/>
      <c r="K151" s="30"/>
      <c r="L151" s="30" t="s">
        <v>1</v>
      </c>
      <c r="M151" s="28"/>
      <c r="N151" s="107" t="s">
        <v>192</v>
      </c>
      <c r="O151" s="34"/>
      <c r="P151" s="28"/>
      <c r="Q151" s="36"/>
      <c r="T151" s="28"/>
    </row>
    <row r="152" spans="2:45" ht="15" customHeight="1">
      <c r="B152" s="20"/>
      <c r="C152" s="28"/>
      <c r="D152" s="66" t="s">
        <v>53</v>
      </c>
      <c r="E152" s="28" t="s">
        <v>4</v>
      </c>
      <c r="F152" s="9"/>
      <c r="G152" s="28"/>
      <c r="H152" s="1"/>
      <c r="I152" s="28" t="s">
        <v>5</v>
      </c>
      <c r="J152" s="1"/>
      <c r="K152" s="28" t="s">
        <v>4</v>
      </c>
      <c r="L152" s="10">
        <f>H152*J152</f>
        <v>0</v>
      </c>
      <c r="M152" s="28"/>
      <c r="N152" s="107" t="s">
        <v>227</v>
      </c>
      <c r="O152" s="28"/>
      <c r="P152" s="28"/>
      <c r="Q152" s="36"/>
      <c r="T152" s="28"/>
    </row>
    <row r="153" spans="2:45" ht="12.75" customHeight="1">
      <c r="B153" s="20"/>
      <c r="C153" s="28"/>
      <c r="D153" s="28"/>
      <c r="E153" s="28"/>
      <c r="F153" s="35"/>
      <c r="G153" s="35"/>
      <c r="H153" s="35"/>
      <c r="I153" s="35"/>
      <c r="J153" s="35"/>
      <c r="K153" s="35"/>
      <c r="L153" s="35"/>
      <c r="M153" s="35"/>
      <c r="N153" s="107" t="s">
        <v>228</v>
      </c>
      <c r="O153" s="28"/>
      <c r="P153" s="28"/>
      <c r="Q153" s="36"/>
      <c r="T153" s="28"/>
    </row>
    <row r="154" spans="2:45" ht="15" customHeight="1">
      <c r="B154" s="20"/>
      <c r="C154" s="28"/>
      <c r="D154" s="66" t="s">
        <v>53</v>
      </c>
      <c r="E154" s="28" t="s">
        <v>4</v>
      </c>
      <c r="F154" s="9"/>
      <c r="G154" s="28"/>
      <c r="H154" s="1"/>
      <c r="I154" s="28" t="s">
        <v>5</v>
      </c>
      <c r="J154" s="1"/>
      <c r="K154" s="28" t="s">
        <v>4</v>
      </c>
      <c r="L154" s="10">
        <f>H154*J154</f>
        <v>0</v>
      </c>
      <c r="M154" s="28"/>
      <c r="N154" s="28"/>
      <c r="O154" s="28"/>
      <c r="P154" s="28"/>
      <c r="Q154" s="36"/>
      <c r="T154" s="28"/>
    </row>
    <row r="155" spans="2:45" ht="12.75" customHeight="1">
      <c r="B155" s="20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36"/>
      <c r="T155" s="28"/>
    </row>
    <row r="156" spans="2:45" ht="15" customHeight="1">
      <c r="B156" s="20"/>
      <c r="C156" s="28"/>
      <c r="D156" s="28"/>
      <c r="E156" s="28"/>
      <c r="F156" s="28"/>
      <c r="G156" s="28"/>
      <c r="H156" s="28"/>
      <c r="I156" s="28"/>
      <c r="J156" s="66" t="s">
        <v>56</v>
      </c>
      <c r="K156" s="28" t="s">
        <v>4</v>
      </c>
      <c r="L156" s="69">
        <f>L152+L154</f>
        <v>0</v>
      </c>
      <c r="M156" s="28"/>
      <c r="N156" s="56" t="s">
        <v>229</v>
      </c>
      <c r="O156" s="28"/>
      <c r="P156" s="28"/>
      <c r="Q156" s="36"/>
      <c r="T156" s="28"/>
    </row>
    <row r="157" spans="2:45" ht="12.75" customHeight="1">
      <c r="B157" s="20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36"/>
      <c r="T157" s="28"/>
    </row>
    <row r="158" spans="2:45" ht="15" customHeight="1">
      <c r="B158" s="20"/>
      <c r="C158" s="28"/>
      <c r="D158" s="28"/>
      <c r="E158" s="28"/>
      <c r="F158" s="56" t="s">
        <v>139</v>
      </c>
      <c r="G158" s="28"/>
      <c r="H158" s="28"/>
      <c r="I158" s="28"/>
      <c r="J158" s="28"/>
      <c r="K158" s="28"/>
      <c r="L158" s="11" t="s">
        <v>59</v>
      </c>
      <c r="M158" s="28"/>
      <c r="N158" s="74" t="s">
        <v>140</v>
      </c>
      <c r="O158" s="28"/>
      <c r="P158" s="28"/>
      <c r="Q158" s="36"/>
      <c r="T158" s="28"/>
    </row>
    <row r="159" spans="2:45" ht="12.75" customHeight="1">
      <c r="B159" s="20"/>
      <c r="C159" s="28"/>
      <c r="D159" s="28"/>
      <c r="E159" s="28"/>
      <c r="F159" s="28"/>
      <c r="G159" s="28"/>
      <c r="H159" s="33"/>
      <c r="I159" s="28"/>
      <c r="J159" s="28"/>
      <c r="K159" s="28"/>
      <c r="L159" s="28"/>
      <c r="M159" s="28"/>
      <c r="N159" s="107" t="s">
        <v>210</v>
      </c>
      <c r="O159" s="28"/>
      <c r="P159" s="28"/>
      <c r="Q159" s="36"/>
      <c r="T159" s="28"/>
      <c r="AS159" s="187" t="str">
        <f>"[MPP1] = [mq] "&amp;F162&amp;" x "&amp;" [€/mq] "&amp;H162&amp;" "&amp;K162&amp;" "&amp;L162&amp;" €"</f>
        <v>[MPP1] = [mq] 0 x  [€/mq]  = 0 €</v>
      </c>
    </row>
    <row r="160" spans="2:45" ht="12.75" customHeight="1">
      <c r="B160" s="20"/>
      <c r="C160" s="28"/>
      <c r="D160" s="28"/>
      <c r="E160" s="28"/>
      <c r="F160" s="34" t="s">
        <v>53</v>
      </c>
      <c r="G160" s="34"/>
      <c r="H160" s="34" t="s">
        <v>10</v>
      </c>
      <c r="I160" s="35"/>
      <c r="J160" s="28"/>
      <c r="K160" s="28"/>
      <c r="L160" s="28"/>
      <c r="M160" s="28"/>
      <c r="N160" s="107" t="s">
        <v>211</v>
      </c>
      <c r="O160" s="28"/>
      <c r="P160" s="35"/>
      <c r="Q160" s="36"/>
      <c r="T160" s="28"/>
      <c r="AS160" s="234"/>
    </row>
    <row r="161" spans="2:45" ht="12.75" customHeight="1">
      <c r="B161" s="20"/>
      <c r="C161" s="28"/>
      <c r="D161" s="28"/>
      <c r="E161" s="28"/>
      <c r="F161" s="30" t="s">
        <v>1</v>
      </c>
      <c r="G161" s="30"/>
      <c r="H161" s="30" t="s">
        <v>2</v>
      </c>
      <c r="I161" s="28"/>
      <c r="J161" s="28"/>
      <c r="K161" s="28"/>
      <c r="L161" s="33"/>
      <c r="M161" s="28"/>
      <c r="N161" s="107" t="s">
        <v>212</v>
      </c>
      <c r="O161" s="28"/>
      <c r="P161" s="28"/>
      <c r="Q161" s="36"/>
      <c r="T161" s="28"/>
      <c r="AS161" s="234"/>
    </row>
    <row r="162" spans="2:45" ht="15" customHeight="1">
      <c r="B162" s="20"/>
      <c r="C162" s="28"/>
      <c r="D162" s="35" t="s">
        <v>249</v>
      </c>
      <c r="E162" s="28" t="s">
        <v>4</v>
      </c>
      <c r="F162" s="180">
        <f>S163</f>
        <v>0</v>
      </c>
      <c r="G162" s="28" t="s">
        <v>5</v>
      </c>
      <c r="H162" s="1"/>
      <c r="I162" s="28"/>
      <c r="J162" s="28"/>
      <c r="K162" s="28" t="s">
        <v>4</v>
      </c>
      <c r="L162" s="198">
        <f>F162*H162</f>
        <v>0</v>
      </c>
      <c r="M162" s="28"/>
      <c r="N162" s="240" t="s">
        <v>279</v>
      </c>
      <c r="O162" s="28"/>
      <c r="P162" s="33"/>
      <c r="Q162" s="36"/>
      <c r="S162" s="186">
        <f>IF(L158="SI",L156,"0")</f>
        <v>0</v>
      </c>
      <c r="T162" s="28"/>
    </row>
    <row r="163" spans="2:45" ht="12.75" customHeight="1">
      <c r="B163" s="20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36"/>
      <c r="S163" s="186">
        <f>ROUND(S162,2)</f>
        <v>0</v>
      </c>
      <c r="T163" s="28"/>
    </row>
    <row r="164" spans="2:45" ht="12.75" customHeight="1">
      <c r="B164" s="70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71"/>
      <c r="O164" s="23"/>
      <c r="P164" s="25"/>
      <c r="Q164" s="72"/>
      <c r="T164" s="28"/>
    </row>
    <row r="165" spans="2:45" ht="12.75" customHeight="1">
      <c r="B165" s="20"/>
      <c r="C165" s="73" t="s">
        <v>137</v>
      </c>
      <c r="D165" s="28"/>
      <c r="E165" s="28"/>
      <c r="F165" s="28"/>
      <c r="G165" s="35"/>
      <c r="H165" s="35"/>
      <c r="I165" s="35"/>
      <c r="J165" s="28"/>
      <c r="K165" s="28"/>
      <c r="L165" s="41"/>
      <c r="M165" s="28"/>
      <c r="N165" s="28"/>
      <c r="O165" s="28"/>
      <c r="P165" s="33"/>
      <c r="Q165" s="36"/>
      <c r="T165" s="28"/>
    </row>
    <row r="166" spans="2:45" ht="12.75" customHeight="1">
      <c r="B166" s="20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62"/>
      <c r="O166" s="63"/>
      <c r="P166" s="28"/>
      <c r="Q166" s="36"/>
      <c r="T166" s="28"/>
    </row>
    <row r="167" spans="2:45" ht="12.75" customHeight="1">
      <c r="B167" s="20"/>
      <c r="C167" s="28"/>
      <c r="D167" s="28"/>
      <c r="E167" s="28"/>
      <c r="F167" s="34" t="s">
        <v>150</v>
      </c>
      <c r="G167" s="34"/>
      <c r="H167" s="34" t="s">
        <v>9</v>
      </c>
      <c r="I167" s="34"/>
      <c r="J167" s="34" t="s">
        <v>151</v>
      </c>
      <c r="K167" s="28"/>
      <c r="L167" s="28"/>
      <c r="M167" s="28"/>
      <c r="N167" s="63"/>
      <c r="O167" s="63"/>
      <c r="P167" s="28"/>
      <c r="Q167" s="36"/>
      <c r="T167" s="28"/>
    </row>
    <row r="168" spans="2:45" ht="12.75" customHeight="1">
      <c r="B168" s="20"/>
      <c r="C168" s="28"/>
      <c r="D168" s="28"/>
      <c r="E168" s="28"/>
      <c r="F168" s="30"/>
      <c r="G168" s="30"/>
      <c r="H168" s="30" t="s">
        <v>1</v>
      </c>
      <c r="I168" s="30"/>
      <c r="J168" s="30"/>
      <c r="K168" s="30"/>
      <c r="L168" s="30" t="s">
        <v>1</v>
      </c>
      <c r="M168" s="28"/>
      <c r="N168" s="107" t="s">
        <v>192</v>
      </c>
      <c r="O168" s="34"/>
      <c r="P168" s="28"/>
      <c r="Q168" s="36"/>
      <c r="T168" s="28"/>
    </row>
    <row r="169" spans="2:45" ht="15" customHeight="1">
      <c r="B169" s="20"/>
      <c r="C169" s="28"/>
      <c r="D169" s="66" t="s">
        <v>60</v>
      </c>
      <c r="E169" s="28" t="s">
        <v>4</v>
      </c>
      <c r="F169" s="9"/>
      <c r="G169" s="28"/>
      <c r="H169" s="1"/>
      <c r="I169" s="28" t="s">
        <v>5</v>
      </c>
      <c r="J169" s="1"/>
      <c r="K169" s="28" t="s">
        <v>4</v>
      </c>
      <c r="L169" s="10">
        <f>H169*J169</f>
        <v>0</v>
      </c>
      <c r="M169" s="28"/>
      <c r="N169" s="107" t="s">
        <v>227</v>
      </c>
      <c r="O169" s="28"/>
      <c r="P169" s="28"/>
      <c r="Q169" s="36"/>
      <c r="T169" s="28"/>
    </row>
    <row r="170" spans="2:45" ht="12.75" customHeight="1">
      <c r="B170" s="20"/>
      <c r="C170" s="28"/>
      <c r="D170" s="28"/>
      <c r="E170" s="28"/>
      <c r="F170" s="35"/>
      <c r="G170" s="35"/>
      <c r="H170" s="35"/>
      <c r="I170" s="35"/>
      <c r="J170" s="35"/>
      <c r="K170" s="28"/>
      <c r="L170" s="28"/>
      <c r="M170" s="28"/>
      <c r="N170" s="107" t="s">
        <v>228</v>
      </c>
      <c r="O170" s="28"/>
      <c r="P170" s="28"/>
      <c r="Q170" s="36"/>
      <c r="T170" s="28"/>
    </row>
    <row r="171" spans="2:45" ht="15" customHeight="1">
      <c r="B171" s="20"/>
      <c r="C171" s="28"/>
      <c r="D171" s="66" t="s">
        <v>61</v>
      </c>
      <c r="E171" s="28" t="s">
        <v>4</v>
      </c>
      <c r="F171" s="9"/>
      <c r="G171" s="28"/>
      <c r="H171" s="1"/>
      <c r="I171" s="28" t="s">
        <v>5</v>
      </c>
      <c r="J171" s="1"/>
      <c r="K171" s="28" t="s">
        <v>4</v>
      </c>
      <c r="L171" s="10">
        <f>H171*J171</f>
        <v>0</v>
      </c>
      <c r="M171" s="28"/>
      <c r="N171" s="28"/>
      <c r="O171" s="28"/>
      <c r="P171" s="28"/>
      <c r="Q171" s="36"/>
      <c r="T171" s="28"/>
    </row>
    <row r="172" spans="2:45" ht="12.75" customHeight="1">
      <c r="B172" s="20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36"/>
      <c r="T172" s="28"/>
    </row>
    <row r="173" spans="2:45" ht="15" customHeight="1">
      <c r="B173" s="20"/>
      <c r="C173" s="28"/>
      <c r="D173" s="28"/>
      <c r="E173" s="28"/>
      <c r="F173" s="28"/>
      <c r="G173" s="28"/>
      <c r="H173" s="28"/>
      <c r="I173" s="28"/>
      <c r="J173" s="66" t="s">
        <v>56</v>
      </c>
      <c r="K173" s="28" t="s">
        <v>4</v>
      </c>
      <c r="L173" s="12">
        <f>IF(R173&gt;0,R173,0)</f>
        <v>0</v>
      </c>
      <c r="M173" s="28"/>
      <c r="N173" s="56" t="s">
        <v>229</v>
      </c>
      <c r="O173" s="28"/>
      <c r="P173" s="28"/>
      <c r="Q173" s="36"/>
      <c r="R173" s="230">
        <f>L171-L169</f>
        <v>0</v>
      </c>
      <c r="T173" s="28"/>
    </row>
    <row r="174" spans="2:45" ht="12.75" customHeight="1">
      <c r="B174" s="20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36"/>
      <c r="T174" s="28"/>
    </row>
    <row r="175" spans="2:45" ht="15" customHeight="1">
      <c r="B175" s="20"/>
      <c r="C175" s="28"/>
      <c r="D175" s="28"/>
      <c r="E175" s="28"/>
      <c r="F175" s="56" t="s">
        <v>139</v>
      </c>
      <c r="G175" s="28"/>
      <c r="H175" s="28"/>
      <c r="I175" s="28"/>
      <c r="J175" s="28"/>
      <c r="K175" s="28"/>
      <c r="L175" s="11" t="s">
        <v>59</v>
      </c>
      <c r="M175" s="28"/>
      <c r="N175" s="74" t="s">
        <v>140</v>
      </c>
      <c r="O175" s="28"/>
      <c r="P175" s="28"/>
      <c r="Q175" s="36"/>
      <c r="T175" s="28"/>
    </row>
    <row r="176" spans="2:45" ht="12.75" customHeight="1">
      <c r="B176" s="20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107" t="s">
        <v>210</v>
      </c>
      <c r="O176" s="28"/>
      <c r="P176" s="28"/>
      <c r="Q176" s="36"/>
      <c r="T176" s="28"/>
    </row>
    <row r="177" spans="2:45" ht="12.75" customHeight="1">
      <c r="B177" s="20"/>
      <c r="C177" s="28"/>
      <c r="D177" s="28"/>
      <c r="E177" s="28"/>
      <c r="F177" s="34" t="s">
        <v>53</v>
      </c>
      <c r="G177" s="34"/>
      <c r="H177" s="34" t="s">
        <v>10</v>
      </c>
      <c r="I177" s="35"/>
      <c r="J177" s="28"/>
      <c r="K177" s="28"/>
      <c r="L177" s="28"/>
      <c r="M177" s="28"/>
      <c r="N177" s="107" t="s">
        <v>211</v>
      </c>
      <c r="O177" s="28"/>
      <c r="P177" s="28"/>
      <c r="Q177" s="36"/>
      <c r="T177" s="28"/>
    </row>
    <row r="178" spans="2:45" ht="12.75" customHeight="1">
      <c r="B178" s="20"/>
      <c r="C178" s="28"/>
      <c r="D178" s="28"/>
      <c r="E178" s="28"/>
      <c r="F178" s="30" t="s">
        <v>1</v>
      </c>
      <c r="G178" s="30"/>
      <c r="H178" s="30" t="s">
        <v>2</v>
      </c>
      <c r="I178" s="28"/>
      <c r="J178" s="28"/>
      <c r="K178" s="28"/>
      <c r="L178" s="33"/>
      <c r="M178" s="28"/>
      <c r="N178" s="107" t="s">
        <v>212</v>
      </c>
      <c r="O178" s="28"/>
      <c r="P178" s="28"/>
      <c r="Q178" s="36"/>
      <c r="T178" s="28"/>
      <c r="AS178" s="234"/>
    </row>
    <row r="179" spans="2:45" ht="15" customHeight="1">
      <c r="B179" s="20"/>
      <c r="C179" s="28"/>
      <c r="D179" s="35" t="s">
        <v>250</v>
      </c>
      <c r="E179" s="28" t="s">
        <v>4</v>
      </c>
      <c r="F179" s="180">
        <f>S180</f>
        <v>0</v>
      </c>
      <c r="G179" s="28" t="s">
        <v>5</v>
      </c>
      <c r="H179" s="1"/>
      <c r="I179" s="28"/>
      <c r="J179" s="28"/>
      <c r="K179" s="28" t="s">
        <v>4</v>
      </c>
      <c r="L179" s="198">
        <f>F179*H179</f>
        <v>0</v>
      </c>
      <c r="M179" s="28"/>
      <c r="N179" s="240" t="s">
        <v>279</v>
      </c>
      <c r="O179" s="28"/>
      <c r="P179" s="28"/>
      <c r="Q179" s="36"/>
      <c r="S179" s="186">
        <f>IF(L175="SI",L173,"0")</f>
        <v>0</v>
      </c>
      <c r="T179" s="28"/>
      <c r="AS179" s="187" t="str">
        <f>"[MPP2] = [mq] "&amp;F179&amp;" x "&amp;" [€/mq] "&amp;H179&amp;" "&amp;K179&amp;" "&amp;L179&amp;" €"</f>
        <v>[MPP2] = [mq] 0 x  [€/mq]  = 0 €</v>
      </c>
    </row>
    <row r="180" spans="2:45" ht="12.75" customHeight="1" thickBot="1">
      <c r="B180" s="42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4"/>
      <c r="S180" s="186">
        <f>ROUND(S179,2)</f>
        <v>0</v>
      </c>
      <c r="T180" s="28"/>
      <c r="AS180" s="234"/>
    </row>
    <row r="181" spans="2:45" ht="12.75" customHeight="1">
      <c r="B181" s="291" t="s">
        <v>230</v>
      </c>
      <c r="C181" s="292"/>
      <c r="D181" s="292"/>
      <c r="E181" s="292"/>
      <c r="F181" s="292"/>
      <c r="G181" s="292"/>
      <c r="H181" s="292"/>
      <c r="I181" s="292"/>
      <c r="J181" s="292"/>
      <c r="K181" s="292"/>
      <c r="L181" s="292"/>
      <c r="M181" s="292"/>
      <c r="N181" s="292"/>
      <c r="O181" s="292"/>
      <c r="P181" s="293"/>
      <c r="Q181" s="282" t="s">
        <v>204</v>
      </c>
      <c r="T181" s="35"/>
      <c r="AS181" s="234"/>
    </row>
    <row r="182" spans="2:45" ht="12.75" customHeight="1">
      <c r="B182" s="294"/>
      <c r="C182" s="295"/>
      <c r="D182" s="295"/>
      <c r="E182" s="295"/>
      <c r="F182" s="295"/>
      <c r="G182" s="295"/>
      <c r="H182" s="295"/>
      <c r="I182" s="295"/>
      <c r="J182" s="295"/>
      <c r="K182" s="295"/>
      <c r="L182" s="295"/>
      <c r="M182" s="295"/>
      <c r="N182" s="295"/>
      <c r="O182" s="295"/>
      <c r="P182" s="296"/>
      <c r="Q182" s="283"/>
      <c r="T182" s="35"/>
    </row>
    <row r="183" spans="2:45" ht="12.75" customHeight="1">
      <c r="B183" s="285" t="s">
        <v>143</v>
      </c>
      <c r="C183" s="286"/>
      <c r="D183" s="286"/>
      <c r="E183" s="286"/>
      <c r="F183" s="286"/>
      <c r="G183" s="286"/>
      <c r="H183" s="286"/>
      <c r="I183" s="286"/>
      <c r="J183" s="286"/>
      <c r="K183" s="286"/>
      <c r="L183" s="286"/>
      <c r="M183" s="286"/>
      <c r="N183" s="286"/>
      <c r="O183" s="286"/>
      <c r="P183" s="287"/>
      <c r="Q183" s="283"/>
      <c r="T183" s="35"/>
    </row>
    <row r="184" spans="2:45" ht="12.75" customHeight="1" thickBot="1">
      <c r="B184" s="288"/>
      <c r="C184" s="289"/>
      <c r="D184" s="289"/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90"/>
      <c r="Q184" s="284"/>
      <c r="T184" s="35"/>
    </row>
    <row r="185" spans="2:45" ht="12.75" customHeight="1">
      <c r="B185" s="17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60"/>
      <c r="Q185" s="61"/>
      <c r="T185" s="64"/>
    </row>
    <row r="186" spans="2:45" ht="12.75" customHeight="1">
      <c r="B186" s="20"/>
      <c r="C186" s="28"/>
      <c r="D186" s="28"/>
      <c r="E186" s="28"/>
      <c r="F186" s="28"/>
      <c r="G186" s="35"/>
      <c r="H186" s="28"/>
      <c r="I186" s="35"/>
      <c r="J186" s="35"/>
      <c r="K186" s="35"/>
      <c r="L186" s="35"/>
      <c r="M186" s="35"/>
      <c r="N186" s="62"/>
      <c r="O186" s="63"/>
      <c r="P186" s="75"/>
      <c r="Q186" s="65"/>
      <c r="T186" s="64"/>
    </row>
    <row r="187" spans="2:45" ht="12.75" customHeight="1">
      <c r="B187" s="20"/>
      <c r="C187" s="28"/>
      <c r="D187" s="28"/>
      <c r="E187" s="28"/>
      <c r="F187" s="34" t="s">
        <v>150</v>
      </c>
      <c r="G187" s="34"/>
      <c r="H187" s="34" t="s">
        <v>9</v>
      </c>
      <c r="I187" s="34"/>
      <c r="J187" s="34" t="s">
        <v>151</v>
      </c>
      <c r="K187" s="28"/>
      <c r="L187" s="35"/>
      <c r="M187" s="28"/>
      <c r="N187" s="62"/>
      <c r="O187" s="63"/>
      <c r="P187" s="34"/>
      <c r="Q187" s="65"/>
      <c r="T187" s="64"/>
    </row>
    <row r="188" spans="2:45" ht="12.75" customHeight="1">
      <c r="B188" s="20"/>
      <c r="C188" s="28"/>
      <c r="D188" s="28"/>
      <c r="E188" s="28"/>
      <c r="F188" s="30"/>
      <c r="G188" s="30"/>
      <c r="H188" s="30" t="s">
        <v>1</v>
      </c>
      <c r="I188" s="30"/>
      <c r="J188" s="30"/>
      <c r="K188" s="30"/>
      <c r="L188" s="30" t="s">
        <v>1</v>
      </c>
      <c r="M188" s="28"/>
      <c r="N188" s="74"/>
      <c r="O188" s="35"/>
      <c r="P188" s="28"/>
      <c r="Q188" s="36"/>
      <c r="T188" s="28"/>
    </row>
    <row r="189" spans="2:45" ht="15" customHeight="1">
      <c r="B189" s="20"/>
      <c r="C189" s="28"/>
      <c r="D189" s="66" t="s">
        <v>53</v>
      </c>
      <c r="E189" s="28" t="s">
        <v>4</v>
      </c>
      <c r="F189" s="9" t="s">
        <v>54</v>
      </c>
      <c r="G189" s="28"/>
      <c r="H189" s="1"/>
      <c r="I189" s="28" t="s">
        <v>5</v>
      </c>
      <c r="J189" s="15"/>
      <c r="K189" s="28" t="s">
        <v>4</v>
      </c>
      <c r="L189" s="10">
        <f>H189*J189</f>
        <v>0</v>
      </c>
      <c r="M189" s="28"/>
      <c r="N189" s="56" t="s">
        <v>148</v>
      </c>
      <c r="O189" s="28"/>
      <c r="P189" s="28"/>
      <c r="Q189" s="36"/>
      <c r="T189" s="28"/>
    </row>
    <row r="190" spans="2:45" ht="12.75" customHeight="1">
      <c r="B190" s="20"/>
      <c r="C190" s="28"/>
      <c r="D190" s="28"/>
      <c r="E190" s="28"/>
      <c r="F190" s="35"/>
      <c r="G190" s="35"/>
      <c r="H190" s="35"/>
      <c r="I190" s="35"/>
      <c r="J190" s="76"/>
      <c r="K190" s="35"/>
      <c r="L190" s="35"/>
      <c r="M190" s="35"/>
      <c r="N190" s="56"/>
      <c r="O190" s="28"/>
      <c r="P190" s="28"/>
      <c r="Q190" s="36"/>
      <c r="T190" s="28"/>
    </row>
    <row r="191" spans="2:45" ht="15" customHeight="1">
      <c r="B191" s="20"/>
      <c r="C191" s="28"/>
      <c r="D191" s="66" t="s">
        <v>53</v>
      </c>
      <c r="E191" s="28" t="s">
        <v>4</v>
      </c>
      <c r="F191" s="9" t="s">
        <v>55</v>
      </c>
      <c r="G191" s="28"/>
      <c r="H191" s="1"/>
      <c r="I191" s="28" t="s">
        <v>5</v>
      </c>
      <c r="J191" s="15"/>
      <c r="K191" s="28" t="s">
        <v>4</v>
      </c>
      <c r="L191" s="10">
        <f>H191*J191</f>
        <v>0</v>
      </c>
      <c r="M191" s="28"/>
      <c r="N191" s="56" t="s">
        <v>145</v>
      </c>
      <c r="O191" s="28"/>
      <c r="P191" s="28"/>
      <c r="Q191" s="36"/>
      <c r="T191" s="28"/>
    </row>
    <row r="192" spans="2:45" ht="12.75" customHeight="1">
      <c r="B192" s="20"/>
      <c r="C192" s="28"/>
      <c r="D192" s="66"/>
      <c r="E192" s="28"/>
      <c r="F192" s="28"/>
      <c r="G192" s="28"/>
      <c r="H192" s="33"/>
      <c r="I192" s="28"/>
      <c r="J192" s="77"/>
      <c r="K192" s="28"/>
      <c r="L192" s="10"/>
      <c r="M192" s="28"/>
      <c r="N192" s="56"/>
      <c r="O192" s="28"/>
      <c r="P192" s="28"/>
      <c r="Q192" s="36"/>
      <c r="T192" s="28"/>
    </row>
    <row r="193" spans="2:45" ht="15" customHeight="1">
      <c r="B193" s="20"/>
      <c r="C193" s="28"/>
      <c r="D193" s="66" t="s">
        <v>53</v>
      </c>
      <c r="E193" s="28" t="s">
        <v>4</v>
      </c>
      <c r="F193" s="9" t="s">
        <v>54</v>
      </c>
      <c r="G193" s="28"/>
      <c r="H193" s="1"/>
      <c r="I193" s="28" t="s">
        <v>5</v>
      </c>
      <c r="J193" s="15"/>
      <c r="K193" s="28" t="s">
        <v>4</v>
      </c>
      <c r="L193" s="10">
        <f>H193*J193</f>
        <v>0</v>
      </c>
      <c r="M193" s="28"/>
      <c r="N193" s="56" t="s">
        <v>146</v>
      </c>
      <c r="O193" s="28"/>
      <c r="P193" s="28"/>
      <c r="Q193" s="36"/>
      <c r="T193" s="28"/>
    </row>
    <row r="194" spans="2:45" ht="12.75" customHeight="1">
      <c r="B194" s="20"/>
      <c r="C194" s="28"/>
      <c r="D194" s="28"/>
      <c r="E194" s="28"/>
      <c r="F194" s="35"/>
      <c r="G194" s="35"/>
      <c r="H194" s="35"/>
      <c r="I194" s="35"/>
      <c r="J194" s="76"/>
      <c r="K194" s="35"/>
      <c r="L194" s="35"/>
      <c r="M194" s="28"/>
      <c r="N194" s="56"/>
      <c r="O194" s="28"/>
      <c r="P194" s="28"/>
      <c r="Q194" s="36"/>
      <c r="T194" s="28"/>
    </row>
    <row r="195" spans="2:45" ht="15" customHeight="1">
      <c r="B195" s="20"/>
      <c r="C195" s="28"/>
      <c r="D195" s="66" t="s">
        <v>53</v>
      </c>
      <c r="E195" s="28" t="s">
        <v>4</v>
      </c>
      <c r="F195" s="9" t="s">
        <v>55</v>
      </c>
      <c r="G195" s="28"/>
      <c r="H195" s="1"/>
      <c r="I195" s="28" t="s">
        <v>5</v>
      </c>
      <c r="J195" s="15"/>
      <c r="K195" s="28" t="s">
        <v>4</v>
      </c>
      <c r="L195" s="10">
        <f>H195*J195</f>
        <v>0</v>
      </c>
      <c r="M195" s="28"/>
      <c r="N195" s="56" t="s">
        <v>147</v>
      </c>
      <c r="O195" s="28"/>
      <c r="P195" s="28"/>
      <c r="Q195" s="36"/>
      <c r="T195" s="28"/>
    </row>
    <row r="196" spans="2:45" ht="12.75" customHeight="1">
      <c r="B196" s="20"/>
      <c r="C196" s="28"/>
      <c r="D196" s="66"/>
      <c r="E196" s="28"/>
      <c r="F196" s="28"/>
      <c r="G196" s="28"/>
      <c r="H196" s="33"/>
      <c r="I196" s="28"/>
      <c r="J196" s="33"/>
      <c r="K196" s="28"/>
      <c r="L196" s="10"/>
      <c r="M196" s="28"/>
      <c r="N196" s="28"/>
      <c r="O196" s="28"/>
      <c r="P196" s="28"/>
      <c r="Q196" s="36"/>
      <c r="T196" s="28"/>
    </row>
    <row r="197" spans="2:45" ht="15" customHeight="1">
      <c r="B197" s="20"/>
      <c r="C197" s="28"/>
      <c r="D197" s="28"/>
      <c r="E197" s="28"/>
      <c r="F197" s="28"/>
      <c r="G197" s="28"/>
      <c r="H197" s="28"/>
      <c r="I197" s="28"/>
      <c r="J197" s="66" t="s">
        <v>56</v>
      </c>
      <c r="K197" s="28" t="s">
        <v>4</v>
      </c>
      <c r="L197" s="69">
        <f>L189+L191+L193+L195</f>
        <v>0</v>
      </c>
      <c r="M197" s="28"/>
      <c r="N197" s="56" t="s">
        <v>138</v>
      </c>
      <c r="O197" s="28"/>
      <c r="P197" s="28"/>
      <c r="Q197" s="36"/>
      <c r="T197" s="28"/>
    </row>
    <row r="198" spans="2:45" ht="12.75" customHeight="1">
      <c r="B198" s="20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36"/>
      <c r="T198" s="28"/>
    </row>
    <row r="199" spans="2:45" ht="15" customHeight="1">
      <c r="B199" s="20"/>
      <c r="C199" s="28"/>
      <c r="D199" s="28"/>
      <c r="E199" s="28"/>
      <c r="F199" s="56" t="s">
        <v>149</v>
      </c>
      <c r="G199" s="28"/>
      <c r="H199" s="28"/>
      <c r="I199" s="28"/>
      <c r="J199" s="28"/>
      <c r="K199" s="28"/>
      <c r="L199" s="11" t="s">
        <v>59</v>
      </c>
      <c r="M199" s="28"/>
      <c r="N199" s="74" t="s">
        <v>140</v>
      </c>
      <c r="O199" s="28"/>
      <c r="P199" s="28"/>
      <c r="Q199" s="36"/>
      <c r="T199" s="28"/>
    </row>
    <row r="200" spans="2:45" ht="12.75" customHeight="1">
      <c r="B200" s="20"/>
      <c r="C200" s="28"/>
      <c r="D200" s="28"/>
      <c r="E200" s="28"/>
      <c r="F200" s="28"/>
      <c r="G200" s="28"/>
      <c r="H200" s="33"/>
      <c r="I200" s="28"/>
      <c r="J200" s="28"/>
      <c r="K200" s="28"/>
      <c r="L200" s="28"/>
      <c r="M200" s="28"/>
      <c r="N200" s="107" t="s">
        <v>210</v>
      </c>
      <c r="O200" s="28"/>
      <c r="P200" s="28"/>
      <c r="Q200" s="36"/>
      <c r="T200" s="28"/>
    </row>
    <row r="201" spans="2:45" ht="12.75" customHeight="1">
      <c r="B201" s="20"/>
      <c r="C201" s="28"/>
      <c r="D201" s="28"/>
      <c r="E201" s="28"/>
      <c r="F201" s="34" t="s">
        <v>53</v>
      </c>
      <c r="G201" s="34"/>
      <c r="H201" s="34" t="s">
        <v>10</v>
      </c>
      <c r="I201" s="35"/>
      <c r="J201" s="28"/>
      <c r="K201" s="28"/>
      <c r="L201" s="28"/>
      <c r="M201" s="28"/>
      <c r="N201" s="107" t="s">
        <v>211</v>
      </c>
      <c r="O201" s="28"/>
      <c r="P201" s="28"/>
      <c r="Q201" s="36"/>
      <c r="T201" s="28"/>
    </row>
    <row r="202" spans="2:45" ht="12.75" customHeight="1">
      <c r="B202" s="20"/>
      <c r="C202" s="28"/>
      <c r="D202" s="28"/>
      <c r="E202" s="28"/>
      <c r="F202" s="30" t="s">
        <v>1</v>
      </c>
      <c r="G202" s="30"/>
      <c r="H202" s="30" t="s">
        <v>2</v>
      </c>
      <c r="I202" s="28"/>
      <c r="J202" s="28"/>
      <c r="K202" s="28"/>
      <c r="L202" s="33"/>
      <c r="M202" s="28"/>
      <c r="N202" s="107" t="s">
        <v>212</v>
      </c>
      <c r="O202" s="28"/>
      <c r="P202" s="28"/>
      <c r="Q202" s="36"/>
      <c r="T202" s="28"/>
      <c r="AS202" s="234"/>
    </row>
    <row r="203" spans="2:45" ht="15" customHeight="1">
      <c r="B203" s="20"/>
      <c r="C203" s="28"/>
      <c r="D203" s="35" t="s">
        <v>144</v>
      </c>
      <c r="E203" s="28" t="s">
        <v>4</v>
      </c>
      <c r="F203" s="180">
        <f>S204</f>
        <v>0</v>
      </c>
      <c r="G203" s="28" t="s">
        <v>5</v>
      </c>
      <c r="H203" s="1"/>
      <c r="I203" s="28"/>
      <c r="J203" s="28"/>
      <c r="K203" s="28" t="s">
        <v>4</v>
      </c>
      <c r="L203" s="198">
        <f>F203*H203</f>
        <v>0</v>
      </c>
      <c r="M203" s="28"/>
      <c r="N203" s="240" t="s">
        <v>279</v>
      </c>
      <c r="O203" s="28"/>
      <c r="P203" s="28"/>
      <c r="Q203" s="36"/>
      <c r="S203" s="186">
        <f>IF(L199="SI",L197,"0")</f>
        <v>0</v>
      </c>
      <c r="T203" s="28"/>
      <c r="AS203" s="187" t="str">
        <f>"[MVS] = [mq] "&amp;F203&amp;" x "&amp;" [€/mq] "&amp;H203&amp;" "&amp;K203&amp;" "&amp;L203&amp;" €"</f>
        <v>[MVS] = [mq] 0 x  [€/mq]  = 0 €</v>
      </c>
    </row>
    <row r="204" spans="2:45" ht="12.75" customHeight="1" thickBot="1"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4"/>
      <c r="S204" s="186">
        <f>ROUND(S203,2)</f>
        <v>0</v>
      </c>
      <c r="T204" s="28"/>
      <c r="AS204" s="234"/>
    </row>
    <row r="205" spans="2:45" ht="12.75" customHeight="1">
      <c r="B205" s="338" t="s">
        <v>230</v>
      </c>
      <c r="C205" s="339"/>
      <c r="D205" s="339"/>
      <c r="E205" s="339"/>
      <c r="F205" s="339"/>
      <c r="G205" s="339"/>
      <c r="H205" s="339"/>
      <c r="I205" s="339"/>
      <c r="J205" s="339"/>
      <c r="K205" s="339"/>
      <c r="L205" s="339"/>
      <c r="M205" s="339"/>
      <c r="N205" s="340"/>
      <c r="O205" s="340"/>
      <c r="P205" s="341"/>
      <c r="Q205" s="327" t="s">
        <v>205</v>
      </c>
      <c r="T205" s="35"/>
    </row>
    <row r="206" spans="2:45" ht="12.75" customHeight="1">
      <c r="B206" s="342"/>
      <c r="C206" s="340"/>
      <c r="D206" s="340"/>
      <c r="E206" s="340"/>
      <c r="F206" s="340"/>
      <c r="G206" s="340"/>
      <c r="H206" s="340"/>
      <c r="I206" s="340"/>
      <c r="J206" s="340"/>
      <c r="K206" s="340"/>
      <c r="L206" s="340"/>
      <c r="M206" s="340"/>
      <c r="N206" s="340"/>
      <c r="O206" s="340"/>
      <c r="P206" s="341"/>
      <c r="Q206" s="327"/>
      <c r="T206" s="35"/>
    </row>
    <row r="207" spans="2:45" ht="12.75" customHeight="1">
      <c r="B207" s="329" t="s">
        <v>154</v>
      </c>
      <c r="C207" s="330"/>
      <c r="D207" s="330"/>
      <c r="E207" s="330"/>
      <c r="F207" s="330"/>
      <c r="G207" s="330"/>
      <c r="H207" s="330"/>
      <c r="I207" s="330"/>
      <c r="J207" s="330"/>
      <c r="K207" s="330"/>
      <c r="L207" s="330"/>
      <c r="M207" s="330"/>
      <c r="N207" s="330"/>
      <c r="O207" s="330"/>
      <c r="P207" s="331"/>
      <c r="Q207" s="327"/>
      <c r="T207" s="35"/>
    </row>
    <row r="208" spans="2:45" ht="12.75" customHeight="1" thickBot="1">
      <c r="B208" s="332"/>
      <c r="C208" s="333"/>
      <c r="D208" s="333"/>
      <c r="E208" s="333"/>
      <c r="F208" s="333"/>
      <c r="G208" s="333"/>
      <c r="H208" s="333"/>
      <c r="I208" s="333"/>
      <c r="J208" s="333"/>
      <c r="K208" s="333"/>
      <c r="L208" s="333"/>
      <c r="M208" s="333"/>
      <c r="N208" s="333"/>
      <c r="O208" s="333"/>
      <c r="P208" s="334"/>
      <c r="Q208" s="328"/>
      <c r="T208" s="35"/>
    </row>
    <row r="209" spans="2:20" ht="12.75" customHeight="1">
      <c r="B209" s="17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60"/>
      <c r="Q209" s="61"/>
      <c r="T209" s="64"/>
    </row>
    <row r="210" spans="2:20" ht="12.75" customHeight="1">
      <c r="B210" s="20"/>
      <c r="C210" s="32"/>
      <c r="D210" s="32"/>
      <c r="E210" s="32"/>
      <c r="F210" s="32"/>
      <c r="G210" s="32"/>
      <c r="H210" s="32"/>
      <c r="I210" s="78" t="s">
        <v>159</v>
      </c>
      <c r="J210" s="78"/>
      <c r="K210" s="78" t="s">
        <v>158</v>
      </c>
      <c r="L210" s="78"/>
      <c r="M210" s="78" t="s">
        <v>159</v>
      </c>
      <c r="N210" s="78"/>
      <c r="O210" s="78" t="s">
        <v>158</v>
      </c>
      <c r="P210" s="32"/>
      <c r="Q210" s="79"/>
      <c r="T210" s="32"/>
    </row>
    <row r="211" spans="2:20" ht="15" customHeight="1">
      <c r="B211" s="20"/>
      <c r="C211" s="32"/>
      <c r="D211" s="32" t="s">
        <v>155</v>
      </c>
      <c r="E211" s="32"/>
      <c r="F211" s="32"/>
      <c r="G211" s="32"/>
      <c r="H211" s="32"/>
      <c r="I211" s="105"/>
      <c r="J211" s="32"/>
      <c r="K211" s="105"/>
      <c r="L211" s="32"/>
      <c r="M211" s="105"/>
      <c r="N211" s="32"/>
      <c r="O211" s="105"/>
      <c r="P211" s="32"/>
      <c r="Q211" s="79"/>
      <c r="T211" s="32"/>
    </row>
    <row r="212" spans="2:20" ht="12.75" customHeight="1">
      <c r="B212" s="20"/>
      <c r="C212" s="32"/>
      <c r="D212" s="32"/>
      <c r="E212" s="32"/>
      <c r="F212" s="32"/>
      <c r="G212" s="32"/>
      <c r="H212" s="32"/>
      <c r="I212" s="32"/>
      <c r="J212" s="32"/>
      <c r="K212" s="32"/>
      <c r="L212" s="80"/>
      <c r="M212" s="32"/>
      <c r="N212" s="32"/>
      <c r="O212" s="32"/>
      <c r="P212" s="32"/>
      <c r="Q212" s="79"/>
      <c r="T212" s="32"/>
    </row>
    <row r="213" spans="2:20" ht="15" customHeight="1">
      <c r="B213" s="20"/>
      <c r="C213" s="32"/>
      <c r="D213" s="32" t="s">
        <v>156</v>
      </c>
      <c r="E213" s="32"/>
      <c r="F213" s="32"/>
      <c r="G213" s="32"/>
      <c r="H213" s="32"/>
      <c r="I213" s="105"/>
      <c r="J213" s="32"/>
      <c r="K213" s="105"/>
      <c r="L213" s="32"/>
      <c r="M213" s="105"/>
      <c r="N213" s="32"/>
      <c r="O213" s="105"/>
      <c r="P213" s="32"/>
      <c r="Q213" s="79"/>
      <c r="T213" s="32"/>
    </row>
    <row r="214" spans="2:20" ht="12.75" customHeight="1">
      <c r="B214" s="20"/>
      <c r="C214" s="32"/>
      <c r="D214" s="32"/>
      <c r="E214" s="32"/>
      <c r="F214" s="32"/>
      <c r="G214" s="32"/>
      <c r="H214" s="32"/>
      <c r="I214" s="32"/>
      <c r="J214" s="32"/>
      <c r="K214" s="32"/>
      <c r="L214" s="80"/>
      <c r="M214" s="32"/>
      <c r="N214" s="32"/>
      <c r="O214" s="32"/>
      <c r="P214" s="32"/>
      <c r="Q214" s="79"/>
      <c r="T214" s="32"/>
    </row>
    <row r="215" spans="2:20" ht="12.75" customHeight="1">
      <c r="B215" s="20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79"/>
      <c r="T215" s="32"/>
    </row>
    <row r="216" spans="2:20" ht="12.75" customHeight="1">
      <c r="B216" s="20"/>
      <c r="C216" s="32"/>
      <c r="D216" s="32"/>
      <c r="E216" s="32"/>
      <c r="F216" s="32"/>
      <c r="G216" s="32"/>
      <c r="H216" s="32"/>
      <c r="I216" s="32"/>
      <c r="J216" s="32"/>
      <c r="K216" s="32"/>
      <c r="L216" s="80"/>
      <c r="M216" s="32"/>
      <c r="N216" s="32"/>
      <c r="O216" s="32"/>
      <c r="P216" s="196" t="s">
        <v>244</v>
      </c>
      <c r="Q216" s="79"/>
      <c r="T216" s="32"/>
    </row>
    <row r="217" spans="2:20" ht="15" customHeight="1">
      <c r="B217" s="20"/>
      <c r="C217" s="32"/>
      <c r="D217" s="81" t="s">
        <v>157</v>
      </c>
      <c r="E217" s="32"/>
      <c r="F217" s="32"/>
      <c r="G217" s="32"/>
      <c r="H217" s="32"/>
      <c r="I217" s="106" t="s">
        <v>245</v>
      </c>
      <c r="J217" s="32"/>
      <c r="K217" s="32"/>
      <c r="L217" s="32"/>
      <c r="M217" s="32"/>
      <c r="N217" s="32"/>
      <c r="O217" s="81"/>
      <c r="P217" s="199"/>
      <c r="Q217" s="79"/>
      <c r="T217" s="32"/>
    </row>
    <row r="218" spans="2:20" ht="12.75" customHeight="1">
      <c r="B218" s="20"/>
      <c r="C218" s="32"/>
      <c r="D218" s="32"/>
      <c r="E218" s="32"/>
      <c r="F218" s="32"/>
      <c r="G218" s="32"/>
      <c r="H218" s="32"/>
      <c r="I218" s="32"/>
      <c r="J218" s="32"/>
      <c r="K218" s="32"/>
      <c r="L218" s="80"/>
      <c r="M218" s="32"/>
      <c r="N218" s="32"/>
      <c r="O218" s="32"/>
      <c r="P218" s="32"/>
      <c r="Q218" s="79"/>
      <c r="T218" s="32"/>
    </row>
    <row r="219" spans="2:20" ht="12.75" customHeight="1">
      <c r="B219" s="20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79"/>
      <c r="T219" s="32"/>
    </row>
    <row r="220" spans="2:20" ht="12.75" customHeight="1">
      <c r="B220" s="20"/>
      <c r="C220" s="32"/>
      <c r="D220" s="81"/>
      <c r="E220" s="32"/>
      <c r="F220" s="32"/>
      <c r="G220" s="32"/>
      <c r="H220" s="32"/>
      <c r="I220" s="32"/>
      <c r="J220" s="32"/>
      <c r="K220" s="32"/>
      <c r="L220" s="82"/>
      <c r="M220" s="32"/>
      <c r="N220" s="32"/>
      <c r="O220" s="32"/>
      <c r="P220" s="32"/>
      <c r="Q220" s="79"/>
      <c r="T220" s="32"/>
    </row>
    <row r="221" spans="2:20" ht="12.75" customHeight="1">
      <c r="B221" s="20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79"/>
      <c r="T221" s="32"/>
    </row>
    <row r="222" spans="2:20" ht="12.75" customHeight="1">
      <c r="B222" s="20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79"/>
      <c r="T222" s="32"/>
    </row>
    <row r="223" spans="2:20" ht="12.75" customHeight="1" thickBot="1"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4"/>
      <c r="T223" s="28"/>
    </row>
    <row r="224" spans="2:20" ht="12.75" customHeight="1">
      <c r="B224" s="343" t="s">
        <v>230</v>
      </c>
      <c r="C224" s="344"/>
      <c r="D224" s="344"/>
      <c r="E224" s="344"/>
      <c r="F224" s="344"/>
      <c r="G224" s="344"/>
      <c r="H224" s="344"/>
      <c r="I224" s="344"/>
      <c r="J224" s="344"/>
      <c r="K224" s="344"/>
      <c r="L224" s="344"/>
      <c r="M224" s="344"/>
      <c r="N224" s="344"/>
      <c r="O224" s="344"/>
      <c r="P224" s="345"/>
      <c r="Q224" s="255" t="s">
        <v>206</v>
      </c>
      <c r="T224" s="35"/>
    </row>
    <row r="225" spans="2:20" ht="12.75" customHeight="1">
      <c r="B225" s="346"/>
      <c r="C225" s="347"/>
      <c r="D225" s="347"/>
      <c r="E225" s="347"/>
      <c r="F225" s="347"/>
      <c r="G225" s="347"/>
      <c r="H225" s="347"/>
      <c r="I225" s="347"/>
      <c r="J225" s="347"/>
      <c r="K225" s="347"/>
      <c r="L225" s="347"/>
      <c r="M225" s="347"/>
      <c r="N225" s="347"/>
      <c r="O225" s="347"/>
      <c r="P225" s="348"/>
      <c r="Q225" s="256"/>
      <c r="T225" s="35"/>
    </row>
    <row r="226" spans="2:20" ht="12.75" customHeight="1">
      <c r="B226" s="258" t="s">
        <v>176</v>
      </c>
      <c r="C226" s="259"/>
      <c r="D226" s="259"/>
      <c r="E226" s="259"/>
      <c r="F226" s="259"/>
      <c r="G226" s="259"/>
      <c r="H226" s="259"/>
      <c r="I226" s="259"/>
      <c r="J226" s="259"/>
      <c r="K226" s="259"/>
      <c r="L226" s="259"/>
      <c r="M226" s="259"/>
      <c r="N226" s="259"/>
      <c r="O226" s="259"/>
      <c r="P226" s="260"/>
      <c r="Q226" s="256"/>
      <c r="T226" s="35"/>
    </row>
    <row r="227" spans="2:20" ht="12.75" customHeight="1" thickBot="1">
      <c r="B227" s="261"/>
      <c r="C227" s="262"/>
      <c r="D227" s="262"/>
      <c r="E227" s="262"/>
      <c r="F227" s="262"/>
      <c r="G227" s="262"/>
      <c r="H227" s="262"/>
      <c r="I227" s="262"/>
      <c r="J227" s="262"/>
      <c r="K227" s="262"/>
      <c r="L227" s="262"/>
      <c r="M227" s="262"/>
      <c r="N227" s="262"/>
      <c r="O227" s="262"/>
      <c r="P227" s="263"/>
      <c r="Q227" s="257"/>
      <c r="T227" s="35"/>
    </row>
    <row r="228" spans="2:20" ht="12.75" customHeight="1">
      <c r="B228" s="17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60"/>
      <c r="Q228" s="61"/>
      <c r="T228" s="64"/>
    </row>
    <row r="229" spans="2:20" ht="12.75" customHeight="1">
      <c r="B229" s="20"/>
      <c r="C229" s="32"/>
      <c r="D229" s="81" t="s">
        <v>3</v>
      </c>
      <c r="E229" s="81"/>
      <c r="F229" s="95">
        <f>P9+P19+P29</f>
        <v>0</v>
      </c>
      <c r="G229" s="32"/>
      <c r="H229" s="83"/>
      <c r="I229" s="83"/>
      <c r="J229" s="354" t="s">
        <v>238</v>
      </c>
      <c r="K229" s="355"/>
      <c r="L229" s="355"/>
      <c r="M229" s="355"/>
      <c r="N229" s="355"/>
      <c r="O229" s="356"/>
      <c r="P229" s="349" t="s">
        <v>136</v>
      </c>
      <c r="Q229" s="79"/>
      <c r="T229" s="32"/>
    </row>
    <row r="230" spans="2:20" ht="12.75" customHeight="1">
      <c r="B230" s="20"/>
      <c r="C230" s="32"/>
      <c r="D230" s="81"/>
      <c r="E230" s="81"/>
      <c r="F230" s="81"/>
      <c r="G230" s="32"/>
      <c r="H230" s="32"/>
      <c r="I230" s="32"/>
      <c r="J230" s="357"/>
      <c r="K230" s="358"/>
      <c r="L230" s="358"/>
      <c r="M230" s="358"/>
      <c r="N230" s="358"/>
      <c r="O230" s="359"/>
      <c r="P230" s="350"/>
      <c r="Q230" s="79"/>
      <c r="T230" s="32"/>
    </row>
    <row r="231" spans="2:20" ht="12.75" customHeight="1">
      <c r="B231" s="20"/>
      <c r="C231" s="32"/>
      <c r="D231" s="81" t="s">
        <v>6</v>
      </c>
      <c r="E231" s="81"/>
      <c r="F231" s="95">
        <f>P13+P23+P33</f>
        <v>0</v>
      </c>
      <c r="G231" s="32"/>
      <c r="H231" s="83"/>
      <c r="I231" s="83"/>
      <c r="J231" s="351" t="s">
        <v>239</v>
      </c>
      <c r="K231" s="352"/>
      <c r="L231" s="352"/>
      <c r="M231" s="352"/>
      <c r="N231" s="352"/>
      <c r="O231" s="352"/>
      <c r="P231" s="353"/>
      <c r="Q231" s="79"/>
      <c r="T231" s="32"/>
    </row>
    <row r="232" spans="2:20" ht="12.75" customHeight="1">
      <c r="B232" s="20"/>
      <c r="C232" s="32"/>
      <c r="D232" s="81"/>
      <c r="E232" s="81"/>
      <c r="F232" s="81"/>
      <c r="G232" s="32"/>
      <c r="H232" s="32"/>
      <c r="I232" s="32"/>
      <c r="J232" s="84" t="s">
        <v>184</v>
      </c>
      <c r="K232" s="85"/>
      <c r="L232" s="85"/>
      <c r="M232" s="85"/>
      <c r="N232" s="24"/>
      <c r="O232" s="85"/>
      <c r="P232" s="335">
        <f>IF(F252&lt;5000.01,0,R232)</f>
        <v>0</v>
      </c>
      <c r="Q232" s="79"/>
      <c r="R232" s="228">
        <f>IF(P229="NO",0,F252/2)</f>
        <v>0</v>
      </c>
      <c r="T232" s="32"/>
    </row>
    <row r="233" spans="2:20" ht="12.75" customHeight="1">
      <c r="B233" s="20"/>
      <c r="C233" s="32"/>
      <c r="D233" s="81" t="s">
        <v>127</v>
      </c>
      <c r="E233" s="81"/>
      <c r="F233" s="95">
        <f>P106</f>
        <v>0</v>
      </c>
      <c r="G233" s="32"/>
      <c r="H233" s="83"/>
      <c r="I233" s="83"/>
      <c r="J233" s="86" t="s">
        <v>185</v>
      </c>
      <c r="K233" s="87"/>
      <c r="L233" s="87"/>
      <c r="M233" s="88"/>
      <c r="N233" s="88"/>
      <c r="O233" s="87"/>
      <c r="P233" s="335"/>
      <c r="Q233" s="79"/>
      <c r="T233" s="32"/>
    </row>
    <row r="234" spans="2:20" ht="12.75" customHeight="1">
      <c r="B234" s="20"/>
      <c r="C234" s="32"/>
      <c r="D234" s="81"/>
      <c r="E234" s="81"/>
      <c r="F234" s="81"/>
      <c r="G234" s="32"/>
      <c r="H234" s="32"/>
      <c r="I234" s="32"/>
      <c r="J234" s="89"/>
      <c r="K234" s="63"/>
      <c r="L234" s="63"/>
      <c r="M234" s="34"/>
      <c r="N234" s="34"/>
      <c r="O234" s="90" t="s">
        <v>186</v>
      </c>
      <c r="P234" s="91">
        <f>P232</f>
        <v>0</v>
      </c>
      <c r="Q234" s="79"/>
      <c r="T234" s="32"/>
    </row>
    <row r="235" spans="2:20" ht="12.75" customHeight="1">
      <c r="B235" s="20"/>
      <c r="C235" s="32"/>
      <c r="D235" s="81" t="s">
        <v>21</v>
      </c>
      <c r="E235" s="81"/>
      <c r="F235" s="95">
        <f>P46+P56+P66</f>
        <v>0</v>
      </c>
      <c r="G235" s="32"/>
      <c r="H235" s="83"/>
      <c r="I235" s="83"/>
      <c r="J235" s="84" t="s">
        <v>187</v>
      </c>
      <c r="K235" s="85"/>
      <c r="L235" s="85"/>
      <c r="M235" s="24"/>
      <c r="N235" s="24"/>
      <c r="O235" s="24"/>
      <c r="P235" s="335">
        <f>P232/2</f>
        <v>0</v>
      </c>
      <c r="Q235" s="79"/>
      <c r="T235" s="32"/>
    </row>
    <row r="236" spans="2:20" ht="12.75" customHeight="1">
      <c r="B236" s="20"/>
      <c r="C236" s="32"/>
      <c r="D236" s="81"/>
      <c r="E236" s="81"/>
      <c r="F236" s="81"/>
      <c r="G236" s="32"/>
      <c r="H236" s="32"/>
      <c r="I236" s="32"/>
      <c r="J236" s="86" t="s">
        <v>188</v>
      </c>
      <c r="K236" s="87"/>
      <c r="L236" s="87"/>
      <c r="M236" s="88"/>
      <c r="N236" s="88"/>
      <c r="O236" s="88"/>
      <c r="P236" s="335"/>
      <c r="Q236" s="79"/>
      <c r="T236" s="32"/>
    </row>
    <row r="237" spans="2:20" ht="12.75" customHeight="1">
      <c r="B237" s="20"/>
      <c r="C237" s="32"/>
      <c r="D237" s="81" t="s">
        <v>49</v>
      </c>
      <c r="E237" s="81"/>
      <c r="F237" s="95">
        <f>P50+P60+P70</f>
        <v>0</v>
      </c>
      <c r="G237" s="32"/>
      <c r="H237" s="83"/>
      <c r="I237" s="92"/>
      <c r="J237" s="84" t="s">
        <v>189</v>
      </c>
      <c r="K237" s="85"/>
      <c r="L237" s="85"/>
      <c r="M237" s="24"/>
      <c r="N237" s="24"/>
      <c r="O237" s="24"/>
      <c r="P237" s="336">
        <f>P232/2</f>
        <v>0</v>
      </c>
      <c r="Q237" s="79"/>
      <c r="T237" s="32"/>
    </row>
    <row r="238" spans="2:20" ht="12.75" customHeight="1">
      <c r="B238" s="20"/>
      <c r="C238" s="32"/>
      <c r="D238" s="32"/>
      <c r="E238" s="32"/>
      <c r="F238" s="32"/>
      <c r="G238" s="32"/>
      <c r="H238" s="32"/>
      <c r="I238" s="32"/>
      <c r="J238" s="86" t="s">
        <v>190</v>
      </c>
      <c r="K238" s="88"/>
      <c r="L238" s="88"/>
      <c r="M238" s="88"/>
      <c r="N238" s="88"/>
      <c r="O238" s="88"/>
      <c r="P238" s="336"/>
      <c r="Q238" s="79"/>
      <c r="T238" s="32"/>
    </row>
    <row r="239" spans="2:20" ht="8.1" customHeight="1">
      <c r="B239" s="20"/>
      <c r="C239" s="32"/>
      <c r="D239" s="32"/>
      <c r="E239" s="32"/>
      <c r="F239" s="32"/>
      <c r="G239" s="32"/>
      <c r="H239" s="32"/>
      <c r="I239" s="32"/>
      <c r="J239" s="32"/>
      <c r="K239" s="32"/>
      <c r="L239" s="80"/>
      <c r="M239" s="32"/>
      <c r="N239" s="32"/>
      <c r="O239" s="32"/>
      <c r="P239" s="83"/>
      <c r="Q239" s="79"/>
      <c r="T239" s="32"/>
    </row>
    <row r="240" spans="2:20" ht="12.75" customHeight="1">
      <c r="B240" s="20"/>
      <c r="C240" s="32"/>
      <c r="D240" s="93" t="s">
        <v>183</v>
      </c>
      <c r="E240" s="49"/>
      <c r="F240" s="94">
        <f>F229+F231+F233+F235+F237</f>
        <v>0</v>
      </c>
      <c r="G240" s="32"/>
      <c r="H240" s="81" t="s">
        <v>178</v>
      </c>
      <c r="I240" s="95"/>
      <c r="J240" s="32"/>
      <c r="K240" s="81"/>
      <c r="L240" s="96"/>
      <c r="M240" s="81"/>
      <c r="N240" s="81"/>
      <c r="O240" s="81"/>
      <c r="P240" s="82"/>
      <c r="Q240" s="79"/>
      <c r="T240" s="32"/>
    </row>
    <row r="241" spans="2:20" ht="12.75" customHeight="1">
      <c r="B241" s="20"/>
      <c r="C241" s="32"/>
      <c r="D241" s="32"/>
      <c r="E241" s="32"/>
      <c r="F241" s="32"/>
      <c r="G241" s="32"/>
      <c r="H241" s="32"/>
      <c r="I241" s="32"/>
      <c r="J241" s="32"/>
      <c r="K241" s="32"/>
      <c r="L241" s="101" t="s">
        <v>271</v>
      </c>
      <c r="M241" s="32"/>
      <c r="N241" s="32"/>
      <c r="O241" s="32"/>
      <c r="P241" s="83"/>
      <c r="Q241" s="79"/>
      <c r="T241" s="32"/>
    </row>
    <row r="242" spans="2:20" ht="12.75" customHeight="1">
      <c r="B242" s="20"/>
      <c r="C242" s="32"/>
      <c r="D242" s="32"/>
      <c r="E242" s="32"/>
      <c r="F242" s="32"/>
      <c r="G242" s="32"/>
      <c r="H242" s="32"/>
      <c r="I242" s="83"/>
      <c r="J242" s="32"/>
      <c r="K242" s="32"/>
      <c r="L242" s="32"/>
      <c r="M242" s="32"/>
      <c r="N242" s="32"/>
      <c r="O242" s="32"/>
      <c r="P242" s="32"/>
      <c r="Q242" s="79"/>
      <c r="T242" s="32"/>
    </row>
    <row r="243" spans="2:20" ht="12.75" customHeight="1">
      <c r="B243" s="20"/>
      <c r="C243" s="28"/>
      <c r="D243" s="97" t="s">
        <v>141</v>
      </c>
      <c r="E243" s="28"/>
      <c r="F243" s="98">
        <f>L162+L179</f>
        <v>0</v>
      </c>
      <c r="H243" s="58" t="s">
        <v>192</v>
      </c>
      <c r="I243" s="58"/>
      <c r="J243" s="191"/>
      <c r="K243" s="192"/>
      <c r="L243" s="192"/>
      <c r="M243" s="192"/>
      <c r="N243" s="192"/>
      <c r="O243" s="192"/>
      <c r="P243" s="32"/>
      <c r="Q243" s="36"/>
      <c r="T243" s="28"/>
    </row>
    <row r="244" spans="2:20" ht="12.75" customHeight="1">
      <c r="B244" s="99"/>
      <c r="C244" s="32"/>
      <c r="H244" s="58"/>
      <c r="I244" s="58"/>
      <c r="J244" s="191"/>
      <c r="K244" s="192"/>
      <c r="L244" s="192"/>
      <c r="M244" s="192"/>
      <c r="N244" s="192"/>
      <c r="O244" s="192"/>
      <c r="P244" s="32"/>
      <c r="Q244" s="79"/>
      <c r="T244" s="32"/>
    </row>
    <row r="245" spans="2:20" ht="12.75" customHeight="1">
      <c r="B245" s="20"/>
      <c r="C245" s="32"/>
      <c r="D245" s="97" t="s">
        <v>191</v>
      </c>
      <c r="E245" s="28"/>
      <c r="F245" s="98">
        <f>L125+L142</f>
        <v>0</v>
      </c>
      <c r="H245" s="58" t="s">
        <v>241</v>
      </c>
      <c r="I245" s="58"/>
      <c r="J245" s="62"/>
      <c r="K245" s="30"/>
      <c r="L245" s="30"/>
      <c r="M245" s="30"/>
      <c r="N245" s="30"/>
      <c r="O245" s="30"/>
      <c r="P245" s="30"/>
      <c r="Q245" s="79"/>
      <c r="T245" s="32"/>
    </row>
    <row r="246" spans="2:20" ht="12.75" customHeight="1">
      <c r="B246" s="20"/>
      <c r="C246" s="32"/>
      <c r="K246" s="63"/>
      <c r="L246" s="63"/>
      <c r="M246" s="63"/>
      <c r="N246" s="34"/>
      <c r="O246" s="63"/>
      <c r="P246" s="337"/>
      <c r="Q246" s="79"/>
      <c r="R246" s="228">
        <f>IF(P243="NO",0,F249/2)</f>
        <v>0</v>
      </c>
      <c r="T246" s="32"/>
    </row>
    <row r="247" spans="2:20" ht="12.75" customHeight="1">
      <c r="B247" s="20"/>
      <c r="C247" s="32"/>
      <c r="D247" s="97" t="s">
        <v>144</v>
      </c>
      <c r="E247" s="28"/>
      <c r="F247" s="98">
        <f>L203</f>
        <v>0</v>
      </c>
      <c r="H247" s="58" t="s">
        <v>193</v>
      </c>
      <c r="I247" s="58"/>
      <c r="J247" s="62"/>
      <c r="K247" s="63"/>
      <c r="L247" s="63"/>
      <c r="M247" s="34"/>
      <c r="N247" s="34"/>
      <c r="O247" s="63"/>
      <c r="P247" s="337"/>
      <c r="Q247" s="79"/>
      <c r="T247" s="32"/>
    </row>
    <row r="248" spans="2:20" ht="12.75" customHeight="1">
      <c r="B248" s="20"/>
      <c r="C248" s="32"/>
      <c r="J248" s="188"/>
      <c r="K248" s="63"/>
      <c r="L248" s="63"/>
      <c r="M248" s="34"/>
      <c r="N248" s="34"/>
      <c r="O248" s="189"/>
      <c r="P248" s="190"/>
      <c r="Q248" s="79"/>
      <c r="T248" s="32"/>
    </row>
    <row r="249" spans="2:20" ht="12.75" customHeight="1">
      <c r="B249" s="20"/>
      <c r="C249" s="32"/>
      <c r="D249" s="50" t="s">
        <v>194</v>
      </c>
      <c r="E249" s="23"/>
      <c r="F249" s="100">
        <f>F243+F245+F247</f>
        <v>0</v>
      </c>
      <c r="G249" s="28"/>
      <c r="H249" s="81" t="s">
        <v>240</v>
      </c>
      <c r="I249" s="83"/>
      <c r="L249" s="63"/>
      <c r="M249" s="34"/>
      <c r="N249" s="34"/>
      <c r="O249" s="34"/>
      <c r="P249" s="337"/>
      <c r="Q249" s="79"/>
      <c r="T249" s="32"/>
    </row>
    <row r="250" spans="2:20" ht="12.75" customHeight="1">
      <c r="B250" s="20"/>
      <c r="C250" s="32"/>
      <c r="G250" s="28"/>
      <c r="H250" s="58"/>
      <c r="I250" s="58"/>
      <c r="J250" s="96"/>
      <c r="K250" s="63"/>
      <c r="L250" s="63"/>
      <c r="M250" s="34"/>
      <c r="N250" s="34"/>
      <c r="O250" s="34"/>
      <c r="P250" s="337"/>
      <c r="Q250" s="79"/>
      <c r="T250" s="32"/>
    </row>
    <row r="251" spans="2:20" ht="12.75" customHeight="1">
      <c r="B251" s="20"/>
      <c r="C251" s="32"/>
      <c r="D251" s="195"/>
      <c r="E251" s="195"/>
      <c r="F251" s="195"/>
      <c r="J251" s="62"/>
      <c r="K251" s="63"/>
      <c r="L251" s="63"/>
      <c r="M251" s="34"/>
      <c r="N251" s="34"/>
      <c r="O251" s="34"/>
      <c r="P251" s="193"/>
      <c r="Q251" s="79"/>
      <c r="T251" s="32"/>
    </row>
    <row r="252" spans="2:20" ht="12.75" customHeight="1">
      <c r="B252" s="20"/>
      <c r="C252" s="32"/>
      <c r="D252" s="16" t="s">
        <v>7</v>
      </c>
      <c r="F252" s="194">
        <f>F240+F249</f>
        <v>0</v>
      </c>
      <c r="H252" s="81" t="s">
        <v>243</v>
      </c>
      <c r="I252" s="83"/>
      <c r="J252" s="96"/>
      <c r="K252" s="34"/>
      <c r="L252" s="34"/>
      <c r="M252" s="34"/>
      <c r="N252" s="34"/>
      <c r="O252" s="34"/>
      <c r="P252" s="193"/>
      <c r="Q252" s="79"/>
      <c r="T252" s="32"/>
    </row>
    <row r="253" spans="2:20" ht="12.6" customHeight="1">
      <c r="B253" s="20"/>
      <c r="C253" s="32"/>
      <c r="H253" s="96" t="s">
        <v>242</v>
      </c>
      <c r="I253" s="95"/>
      <c r="J253" s="32"/>
      <c r="K253" s="32"/>
      <c r="M253" s="32"/>
      <c r="N253" s="32"/>
      <c r="O253" s="32"/>
      <c r="P253" s="32"/>
      <c r="Q253" s="79"/>
      <c r="T253" s="32"/>
    </row>
    <row r="254" spans="2:20" ht="12.75" customHeight="1">
      <c r="B254" s="20"/>
      <c r="C254" s="32"/>
      <c r="G254" s="28"/>
      <c r="H254" s="96"/>
      <c r="I254" s="32"/>
      <c r="J254" s="32"/>
      <c r="M254" s="32"/>
      <c r="N254" s="32"/>
      <c r="O254" s="32"/>
      <c r="P254" s="32"/>
      <c r="Q254" s="79"/>
      <c r="T254" s="32"/>
    </row>
    <row r="255" spans="2:20" ht="12.75" customHeight="1">
      <c r="B255" s="20"/>
      <c r="C255" s="32"/>
      <c r="D255" s="81" t="s">
        <v>195</v>
      </c>
      <c r="E255" s="32"/>
      <c r="F255" s="95">
        <f>P217</f>
        <v>0</v>
      </c>
      <c r="G255" s="32"/>
      <c r="H255" s="81" t="s">
        <v>177</v>
      </c>
      <c r="I255" s="28"/>
      <c r="J255" s="32"/>
      <c r="K255" s="96" t="s">
        <v>196</v>
      </c>
      <c r="M255" s="32"/>
      <c r="N255" s="32"/>
      <c r="O255" s="32"/>
      <c r="P255" s="32"/>
      <c r="Q255" s="79"/>
      <c r="T255" s="32"/>
    </row>
    <row r="256" spans="2:20" ht="12.75" customHeight="1">
      <c r="B256" s="20"/>
      <c r="C256" s="32"/>
      <c r="D256" s="28"/>
      <c r="E256" s="28"/>
      <c r="F256" s="28"/>
      <c r="G256" s="28"/>
      <c r="H256" s="28"/>
      <c r="I256" s="95"/>
      <c r="J256" s="32"/>
      <c r="K256" s="96" t="s">
        <v>197</v>
      </c>
      <c r="M256" s="32"/>
      <c r="N256" s="32"/>
      <c r="O256" s="32"/>
      <c r="P256" s="32"/>
      <c r="Q256" s="79"/>
      <c r="T256" s="32"/>
    </row>
    <row r="257" spans="2:20" ht="12.75" customHeight="1">
      <c r="B257" s="20"/>
      <c r="C257" s="32"/>
      <c r="N257" s="32"/>
      <c r="O257" s="32"/>
      <c r="P257" s="32"/>
      <c r="Q257" s="79"/>
      <c r="T257" s="32"/>
    </row>
    <row r="258" spans="2:20" ht="12.75" customHeight="1">
      <c r="B258" s="20"/>
      <c r="C258" s="32"/>
      <c r="D258" s="195"/>
      <c r="E258" s="195"/>
      <c r="F258" s="195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6"/>
      <c r="T258" s="28"/>
    </row>
    <row r="259" spans="2:20" ht="12.75" customHeight="1">
      <c r="B259" s="99"/>
      <c r="C259" s="32"/>
      <c r="D259" s="16" t="s">
        <v>7</v>
      </c>
      <c r="F259" s="194">
        <f>F252+F255</f>
        <v>0</v>
      </c>
      <c r="G259" s="32"/>
      <c r="H259" s="101" t="s">
        <v>237</v>
      </c>
      <c r="I259" s="32"/>
      <c r="J259" s="32"/>
      <c r="K259" s="32"/>
      <c r="L259" s="32"/>
      <c r="M259" s="32"/>
      <c r="N259" s="32"/>
      <c r="O259" s="32"/>
      <c r="P259" s="95"/>
      <c r="Q259" s="79"/>
      <c r="T259" s="32"/>
    </row>
    <row r="260" spans="2:20" ht="12.75" customHeight="1" thickBot="1">
      <c r="B260" s="102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4"/>
      <c r="T260" s="32"/>
    </row>
    <row r="261" spans="2:20" ht="12.75" customHeight="1"/>
    <row r="262" spans="2:20" ht="12.75" customHeight="1"/>
    <row r="263" spans="2:20" ht="12.75" customHeight="1"/>
    <row r="264" spans="2:20" ht="12.75" customHeight="1"/>
    <row r="265" spans="2:20" ht="12.75" customHeight="1"/>
    <row r="266" spans="2:20" ht="12.75" customHeight="1"/>
  </sheetData>
  <sheetProtection algorithmName="SHA-512" hashValue="iYAXhIkjBUa9uSuqv6EEP5R+mrNxFbN91ryoFGQ+i216py94serr14fyvv/sttdBPAklTpNsJu3CH6GklFCKTw==" saltValue="b1bR5pQEwQF90HRutLBnZg==" spinCount="100000" sheet="1" objects="1" scenarios="1" selectLockedCells="1"/>
  <mergeCells count="42">
    <mergeCell ref="P235:P236"/>
    <mergeCell ref="P237:P238"/>
    <mergeCell ref="P246:P247"/>
    <mergeCell ref="P249:P250"/>
    <mergeCell ref="H91:I91"/>
    <mergeCell ref="H95:I95"/>
    <mergeCell ref="B205:P206"/>
    <mergeCell ref="B108:P109"/>
    <mergeCell ref="B224:P225"/>
    <mergeCell ref="P229:P230"/>
    <mergeCell ref="J231:P231"/>
    <mergeCell ref="P232:P233"/>
    <mergeCell ref="B146:P147"/>
    <mergeCell ref="J229:O230"/>
    <mergeCell ref="Q205:Q208"/>
    <mergeCell ref="B207:P208"/>
    <mergeCell ref="B181:P182"/>
    <mergeCell ref="Q181:Q184"/>
    <mergeCell ref="B183:P184"/>
    <mergeCell ref="B2:P3"/>
    <mergeCell ref="Q2:Q5"/>
    <mergeCell ref="B39:P40"/>
    <mergeCell ref="Q39:Q42"/>
    <mergeCell ref="B41:P42"/>
    <mergeCell ref="O4:P5"/>
    <mergeCell ref="B4:N5"/>
    <mergeCell ref="Q224:Q227"/>
    <mergeCell ref="B226:P227"/>
    <mergeCell ref="B76:P77"/>
    <mergeCell ref="Q76:Q79"/>
    <mergeCell ref="B78:P79"/>
    <mergeCell ref="E103:G103"/>
    <mergeCell ref="H85:I85"/>
    <mergeCell ref="H89:I89"/>
    <mergeCell ref="H93:I93"/>
    <mergeCell ref="H97:I97"/>
    <mergeCell ref="H83:I83"/>
    <mergeCell ref="H87:I87"/>
    <mergeCell ref="Q108:Q111"/>
    <mergeCell ref="B110:P111"/>
    <mergeCell ref="B144:P145"/>
    <mergeCell ref="Q144:Q147"/>
  </mergeCells>
  <conditionalFormatting sqref="P232">
    <cfRule type="expression" dxfId="5" priority="9">
      <formula>$AF$182="NO"</formula>
    </cfRule>
  </conditionalFormatting>
  <conditionalFormatting sqref="P235">
    <cfRule type="expression" dxfId="4" priority="4">
      <formula>$AF$182="NO"</formula>
    </cfRule>
  </conditionalFormatting>
  <conditionalFormatting sqref="P237">
    <cfRule type="expression" dxfId="3" priority="10">
      <formula>$AF$182="NO"</formula>
    </cfRule>
  </conditionalFormatting>
  <conditionalFormatting sqref="P246">
    <cfRule type="expression" dxfId="2" priority="2">
      <formula>$AF$182="NO"</formula>
    </cfRule>
  </conditionalFormatting>
  <conditionalFormatting sqref="P249">
    <cfRule type="expression" dxfId="1" priority="1">
      <formula>$AF$182="NO"</formula>
    </cfRule>
  </conditionalFormatting>
  <conditionalFormatting sqref="P251">
    <cfRule type="expression" dxfId="0" priority="3">
      <formula>$AF$182="NO"</formula>
    </cfRule>
  </conditionalFormatting>
  <dataValidations disablePrompts="1" count="8">
    <dataValidation type="list" allowBlank="1" showInputMessage="1" showErrorMessage="1" sqref="H85:I85 H97:I97 H93:I93 H89:I89">
      <formula1>$AO$78:$AO$102</formula1>
    </dataValidation>
    <dataValidation type="list" allowBlank="1" showInputMessage="1" showErrorMessage="1" sqref="F134 F171 F115 F117 F132 F152 F154 F169 F189 F193 F191 F195">
      <formula1>$R$118:$R$123</formula1>
    </dataValidation>
    <dataValidation type="list" allowBlank="1" showInputMessage="1" showErrorMessage="1" sqref="L121 L158 L199 L138 L175 P229">
      <formula1>$R$125:$R$126</formula1>
    </dataValidation>
    <dataValidation type="list" allowBlank="1" showInputMessage="1" showErrorMessage="1" sqref="J46 J50 J56 J60 J66 J70">
      <formula1>$R$46:$R$49</formula1>
    </dataValidation>
    <dataValidation type="list" prompt="selezionare una tariffa da elenco o inserire valore" sqref="I9 I29 I19">
      <formula1>$BI$4:$BI$44</formula1>
    </dataValidation>
    <dataValidation type="list" sqref="I13 I33 I23">
      <formula1>$BJ$4:$BJ$44</formula1>
    </dataValidation>
    <dataValidation type="list" allowBlank="1" showInputMessage="1" showErrorMessage="1" sqref="L46 L50 L56 L60 L66 L70">
      <formula1>$BI$46:$BI$61</formula1>
    </dataValidation>
    <dataValidation type="list" showInputMessage="1" showErrorMessage="1" sqref="H9 H33 H29 H23 H19 H13">
      <formula1>$BL$5:$BL$11</formula1>
    </dataValidation>
  </dataValidations>
  <hyperlinks>
    <hyperlink ref="N125" r:id="rId1"/>
    <hyperlink ref="N162" r:id="rId2"/>
    <hyperlink ref="N179" r:id="rId3"/>
    <hyperlink ref="N142" r:id="rId4"/>
    <hyperlink ref="N203" r:id="rId5"/>
  </hyperlinks>
  <pageMargins left="0.70866141732283472" right="0.70866141732283472" top="0.74803149606299213" bottom="0.74803149606299213" header="0.31496062992125984" footer="0.31496062992125984"/>
  <pageSetup paperSize="8" scale="120" orientation="landscape" r:id="rId6"/>
  <rowBreaks count="8" manualBreakCount="8">
    <brk id="38" max="16383" man="1"/>
    <brk id="75" max="16383" man="1"/>
    <brk id="107" max="16383" man="1"/>
    <brk id="143" max="16383" man="1"/>
    <brk id="180" max="16383" man="1"/>
    <brk id="204" max="16383" man="1"/>
    <brk id="223" max="16383" man="1"/>
    <brk id="260" max="16383" man="1"/>
  </rowBreak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9"/>
  <sheetViews>
    <sheetView showGridLines="0" zoomScale="85" zoomScaleNormal="85" workbookViewId="0"/>
  </sheetViews>
  <sheetFormatPr defaultColWidth="9.140625" defaultRowHeight="15"/>
  <cols>
    <col min="1" max="1" width="5.85546875" style="7" customWidth="1"/>
    <col min="2" max="2" width="19.140625" style="7" customWidth="1"/>
    <col min="3" max="3" width="14.5703125" style="7" customWidth="1"/>
    <col min="4" max="4" width="9.140625" style="7"/>
    <col min="5" max="5" width="15.5703125" style="7" customWidth="1"/>
    <col min="6" max="6" width="14.85546875" style="7" customWidth="1"/>
    <col min="7" max="7" width="9.140625" style="7"/>
    <col min="8" max="8" width="20.42578125" style="7" customWidth="1"/>
    <col min="9" max="9" width="16.42578125" style="7" customWidth="1"/>
    <col min="10" max="10" width="9.140625" style="7"/>
    <col min="11" max="11" width="18.42578125" style="7" customWidth="1"/>
    <col min="12" max="12" width="16.140625" style="7" customWidth="1"/>
    <col min="13" max="13" width="9.140625" style="7"/>
    <col min="14" max="14" width="15" style="7" customWidth="1"/>
    <col min="15" max="15" width="11.42578125" style="7" customWidth="1"/>
    <col min="16" max="16" width="9.140625" style="7"/>
    <col min="17" max="17" width="18.42578125" style="7" bestFit="1" customWidth="1"/>
    <col min="18" max="18" width="13.85546875" style="7" customWidth="1"/>
    <col min="19" max="16384" width="9.140625" style="7"/>
  </cols>
  <sheetData>
    <row r="4" spans="2:18" ht="52.5" customHeight="1">
      <c r="C4" s="176" t="s">
        <v>12</v>
      </c>
      <c r="F4" s="176" t="s">
        <v>13</v>
      </c>
      <c r="I4" s="176" t="s">
        <v>14</v>
      </c>
      <c r="L4" s="176" t="s">
        <v>217</v>
      </c>
      <c r="O4" s="4" t="s">
        <v>16</v>
      </c>
      <c r="R4" s="4" t="s">
        <v>17</v>
      </c>
    </row>
    <row r="5" spans="2:18" ht="45">
      <c r="B5" s="3" t="s">
        <v>30</v>
      </c>
      <c r="C5" s="8">
        <v>19.914580000000001</v>
      </c>
      <c r="E5" s="3" t="s">
        <v>18</v>
      </c>
      <c r="F5" s="8">
        <v>35.143680000000003</v>
      </c>
      <c r="H5" s="3" t="s">
        <v>37</v>
      </c>
      <c r="I5" s="8">
        <v>11.9488</v>
      </c>
      <c r="K5" s="3" t="s">
        <v>40</v>
      </c>
      <c r="L5" s="8">
        <v>35.143459999999997</v>
      </c>
      <c r="N5" s="3" t="s">
        <v>37</v>
      </c>
      <c r="O5" s="8">
        <v>11.9488</v>
      </c>
      <c r="Q5" s="3" t="s">
        <v>18</v>
      </c>
      <c r="R5" s="8">
        <v>35.143680000000003</v>
      </c>
    </row>
    <row r="6" spans="2:18" ht="45" customHeight="1">
      <c r="B6" s="3" t="s">
        <v>31</v>
      </c>
      <c r="C6" s="8">
        <v>15.931660000000001</v>
      </c>
      <c r="E6" s="3" t="s">
        <v>22</v>
      </c>
      <c r="F6" s="8">
        <v>11.94875</v>
      </c>
      <c r="H6" s="3" t="s">
        <v>38</v>
      </c>
      <c r="I6" s="8">
        <v>5.9744000000000002</v>
      </c>
      <c r="K6" s="3" t="s">
        <v>41</v>
      </c>
      <c r="L6" s="8">
        <v>35.143459999999997</v>
      </c>
      <c r="N6" s="3" t="s">
        <v>39</v>
      </c>
      <c r="O6" s="8">
        <v>9.5622000000000007</v>
      </c>
      <c r="Q6" s="3" t="s">
        <v>22</v>
      </c>
      <c r="R6" s="8">
        <v>11.94875</v>
      </c>
    </row>
    <row r="7" spans="2:18" ht="67.5">
      <c r="B7" s="3" t="s">
        <v>32</v>
      </c>
      <c r="C7" s="8">
        <v>7.9658300000000004</v>
      </c>
      <c r="E7" s="3" t="s">
        <v>23</v>
      </c>
      <c r="F7" s="8">
        <v>35.143680000000003</v>
      </c>
      <c r="H7" s="3" t="s">
        <v>39</v>
      </c>
      <c r="I7" s="8">
        <v>9.5622000000000007</v>
      </c>
      <c r="K7" s="3" t="s">
        <v>42</v>
      </c>
      <c r="L7" s="8">
        <v>35.143459999999997</v>
      </c>
      <c r="N7" s="3" t="s">
        <v>47</v>
      </c>
      <c r="O7" s="8">
        <v>5.9743700000000004</v>
      </c>
      <c r="Q7" s="3" t="s">
        <v>23</v>
      </c>
      <c r="R7" s="8">
        <v>35.143680000000003</v>
      </c>
    </row>
    <row r="8" spans="2:18" ht="90" customHeight="1">
      <c r="B8" s="3" t="s">
        <v>33</v>
      </c>
      <c r="C8" s="8">
        <v>0.35171000000000002</v>
      </c>
      <c r="E8" s="3" t="s">
        <v>24</v>
      </c>
      <c r="F8" s="8">
        <v>9.5622000000000007</v>
      </c>
      <c r="H8" s="3" t="s">
        <v>28</v>
      </c>
      <c r="I8" s="2" t="s">
        <v>29</v>
      </c>
      <c r="K8" s="3" t="s">
        <v>43</v>
      </c>
      <c r="L8" s="8">
        <v>35.143459999999997</v>
      </c>
      <c r="N8" s="3" t="s">
        <v>28</v>
      </c>
      <c r="O8" s="2" t="s">
        <v>29</v>
      </c>
      <c r="Q8" s="3" t="s">
        <v>24</v>
      </c>
      <c r="R8" s="8">
        <v>9.5622000000000007</v>
      </c>
    </row>
    <row r="9" spans="2:18" ht="67.5">
      <c r="B9" s="3" t="s">
        <v>34</v>
      </c>
      <c r="C9" s="8">
        <v>35.143859999999997</v>
      </c>
      <c r="E9" s="3" t="s">
        <v>25</v>
      </c>
      <c r="F9" s="8">
        <v>14.05747</v>
      </c>
      <c r="H9" s="5"/>
      <c r="K9" s="3" t="s">
        <v>44</v>
      </c>
      <c r="L9" s="8">
        <v>28.11477</v>
      </c>
      <c r="N9" s="5"/>
      <c r="Q9" s="3" t="s">
        <v>25</v>
      </c>
      <c r="R9" s="8">
        <v>14.05747</v>
      </c>
    </row>
    <row r="10" spans="2:18" ht="56.25" customHeight="1">
      <c r="B10" s="3" t="s">
        <v>35</v>
      </c>
      <c r="C10" s="8">
        <v>31.629470000000001</v>
      </c>
      <c r="E10" s="3" t="s">
        <v>26</v>
      </c>
      <c r="F10" s="8">
        <v>5.9743700000000004</v>
      </c>
      <c r="K10" s="3" t="s">
        <v>45</v>
      </c>
      <c r="L10" s="8">
        <v>7.0286900000000001</v>
      </c>
      <c r="O10" s="6"/>
      <c r="Q10" s="3" t="s">
        <v>26</v>
      </c>
      <c r="R10" s="8">
        <v>5.9743700000000004</v>
      </c>
    </row>
    <row r="11" spans="2:18" ht="78.75">
      <c r="B11" s="3" t="s">
        <v>36</v>
      </c>
      <c r="C11" s="8">
        <v>10.54316</v>
      </c>
      <c r="E11" s="3" t="s">
        <v>27</v>
      </c>
      <c r="F11" s="8">
        <v>0.35119</v>
      </c>
      <c r="H11" s="5"/>
      <c r="K11" s="3" t="s">
        <v>46</v>
      </c>
      <c r="L11" s="8">
        <v>21.086069999999999</v>
      </c>
      <c r="Q11" s="3" t="s">
        <v>27</v>
      </c>
      <c r="R11" s="8">
        <v>0.35119</v>
      </c>
    </row>
    <row r="12" spans="2:18" ht="108.75" customHeight="1">
      <c r="B12" s="3" t="s">
        <v>28</v>
      </c>
      <c r="C12" s="2" t="s">
        <v>29</v>
      </c>
      <c r="E12" s="3" t="s">
        <v>28</v>
      </c>
      <c r="F12" s="2" t="s">
        <v>29</v>
      </c>
      <c r="K12" s="3" t="s">
        <v>28</v>
      </c>
      <c r="L12" s="2" t="s">
        <v>29</v>
      </c>
      <c r="Q12" s="3" t="s">
        <v>28</v>
      </c>
      <c r="R12" s="2" t="s">
        <v>29</v>
      </c>
    </row>
    <row r="13" spans="2:18">
      <c r="B13" s="5"/>
      <c r="K13" s="5"/>
      <c r="Q13" s="5"/>
    </row>
    <row r="14" spans="2:18" ht="86.25" customHeight="1">
      <c r="C14" s="6"/>
      <c r="L14" s="6"/>
      <c r="R14" s="6"/>
    </row>
    <row r="15" spans="2:18">
      <c r="B15" s="5"/>
      <c r="K15" s="5"/>
      <c r="Q15" s="5"/>
    </row>
    <row r="16" spans="2:18" ht="120" customHeight="1">
      <c r="C16" s="6"/>
      <c r="L16" s="6"/>
      <c r="R16" s="6"/>
    </row>
    <row r="17" spans="2:18">
      <c r="B17" s="5"/>
      <c r="K17" s="5"/>
      <c r="Q17" s="5"/>
    </row>
    <row r="18" spans="2:18" ht="45" customHeight="1">
      <c r="C18" s="6"/>
      <c r="L18" s="6"/>
      <c r="R18" s="6"/>
    </row>
    <row r="19" spans="2:18">
      <c r="B19" s="5"/>
      <c r="K19" s="5"/>
      <c r="Q19" s="5"/>
    </row>
  </sheetData>
  <sheetProtection algorithmName="SHA-512" hashValue="x9JZFKNH6cqH9NT6KUA2tgNfwu2MnLvwiNKYLB7LmVdwci872oKmi6XQ7fr2NpP/1TddKpSY1c8pxlsvhthhag==" saltValue="okaGVW63EDgatQezqpaw+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9"/>
  <sheetViews>
    <sheetView showGridLines="0" zoomScale="85" zoomScaleNormal="85" workbookViewId="0"/>
  </sheetViews>
  <sheetFormatPr defaultColWidth="9.140625" defaultRowHeight="15"/>
  <cols>
    <col min="1" max="1" width="5.85546875" style="7" customWidth="1"/>
    <col min="2" max="2" width="19.140625" style="7" customWidth="1"/>
    <col min="3" max="3" width="14.5703125" style="7" customWidth="1"/>
    <col min="4" max="4" width="9.140625" style="7"/>
    <col min="5" max="5" width="15.5703125" style="7" customWidth="1"/>
    <col min="6" max="6" width="14.5703125" style="7" customWidth="1"/>
    <col min="7" max="7" width="9.140625" style="7"/>
    <col min="8" max="8" width="20.42578125" style="7" customWidth="1"/>
    <col min="9" max="9" width="14.5703125" style="7" customWidth="1"/>
    <col min="10" max="10" width="9.140625" style="7"/>
    <col min="11" max="11" width="18.42578125" style="7" customWidth="1"/>
    <col min="12" max="12" width="15.85546875" style="7" customWidth="1"/>
    <col min="13" max="13" width="9.140625" style="7"/>
    <col min="14" max="14" width="15" style="7" customWidth="1"/>
    <col min="15" max="15" width="12.5703125" style="7" customWidth="1"/>
    <col min="16" max="16" width="9.140625" style="7"/>
    <col min="17" max="17" width="18.42578125" style="7" bestFit="1" customWidth="1"/>
    <col min="18" max="18" width="13.85546875" style="7" customWidth="1"/>
    <col min="19" max="16384" width="9.140625" style="7"/>
  </cols>
  <sheetData>
    <row r="4" spans="2:18" ht="52.5" customHeight="1">
      <c r="C4" s="176" t="s">
        <v>12</v>
      </c>
      <c r="F4" s="176" t="s">
        <v>13</v>
      </c>
      <c r="I4" s="176" t="s">
        <v>218</v>
      </c>
      <c r="L4" s="176" t="s">
        <v>217</v>
      </c>
      <c r="O4" s="176" t="s">
        <v>16</v>
      </c>
      <c r="R4" s="176" t="s">
        <v>17</v>
      </c>
    </row>
    <row r="5" spans="2:18" ht="45">
      <c r="B5" s="3" t="s">
        <v>30</v>
      </c>
      <c r="C5" s="8">
        <v>5.7843200000000001</v>
      </c>
      <c r="E5" s="3" t="s">
        <v>18</v>
      </c>
      <c r="F5" s="8">
        <v>56.229329999999997</v>
      </c>
      <c r="H5" s="3" t="s">
        <v>37</v>
      </c>
      <c r="I5" s="8">
        <v>3.4705400000000002</v>
      </c>
      <c r="K5" s="3" t="s">
        <v>40</v>
      </c>
      <c r="L5" s="8">
        <v>56.229529999999997</v>
      </c>
      <c r="N5" s="3" t="s">
        <v>37</v>
      </c>
      <c r="O5" s="8">
        <v>3.4702199999999999</v>
      </c>
      <c r="Q5" s="3" t="s">
        <v>18</v>
      </c>
      <c r="R5" s="8">
        <v>56.229329999999997</v>
      </c>
    </row>
    <row r="6" spans="2:18" ht="45" customHeight="1">
      <c r="B6" s="3" t="s">
        <v>31</v>
      </c>
      <c r="C6" s="8">
        <v>4.6269400000000003</v>
      </c>
      <c r="E6" s="3" t="s">
        <v>22</v>
      </c>
      <c r="F6" s="8">
        <v>3.4700700000000002</v>
      </c>
      <c r="H6" s="3" t="s">
        <v>38</v>
      </c>
      <c r="I6" s="8">
        <v>1.7352700000000001</v>
      </c>
      <c r="K6" s="3" t="s">
        <v>41</v>
      </c>
      <c r="L6" s="8">
        <v>56.229529999999997</v>
      </c>
      <c r="N6" s="3" t="s">
        <v>39</v>
      </c>
      <c r="O6" s="8">
        <v>2.78267</v>
      </c>
      <c r="Q6" s="3" t="s">
        <v>22</v>
      </c>
      <c r="R6" s="8">
        <v>3.4700700000000002</v>
      </c>
    </row>
    <row r="7" spans="2:18" ht="67.5">
      <c r="B7" s="3" t="s">
        <v>32</v>
      </c>
      <c r="C7" s="8">
        <v>2.3137300000000001</v>
      </c>
      <c r="E7" s="3" t="s">
        <v>23</v>
      </c>
      <c r="F7" s="8">
        <v>56.229329999999997</v>
      </c>
      <c r="H7" s="3" t="s">
        <v>39</v>
      </c>
      <c r="I7" s="8">
        <v>2.78267</v>
      </c>
      <c r="K7" s="3" t="s">
        <v>42</v>
      </c>
      <c r="L7" s="8">
        <v>56.229529999999997</v>
      </c>
      <c r="N7" s="3" t="s">
        <v>47</v>
      </c>
      <c r="O7" s="8">
        <v>1.7353000000000001</v>
      </c>
      <c r="Q7" s="3" t="s">
        <v>23</v>
      </c>
      <c r="R7" s="8">
        <v>56.229329999999997</v>
      </c>
    </row>
    <row r="8" spans="2:18" ht="90" customHeight="1">
      <c r="B8" s="3" t="s">
        <v>33</v>
      </c>
      <c r="C8" s="8">
        <v>0.28147</v>
      </c>
      <c r="E8" s="3" t="s">
        <v>24</v>
      </c>
      <c r="F8" s="8">
        <v>2.78267</v>
      </c>
      <c r="H8" s="3" t="s">
        <v>28</v>
      </c>
      <c r="I8" s="2" t="s">
        <v>29</v>
      </c>
      <c r="K8" s="3" t="s">
        <v>43</v>
      </c>
      <c r="L8" s="8">
        <v>56.229529999999997</v>
      </c>
      <c r="N8" s="3" t="s">
        <v>28</v>
      </c>
      <c r="O8" s="2" t="s">
        <v>29</v>
      </c>
      <c r="Q8" s="3" t="s">
        <v>24</v>
      </c>
      <c r="R8" s="8">
        <v>2.78267</v>
      </c>
    </row>
    <row r="9" spans="2:18" ht="67.5">
      <c r="B9" s="3" t="s">
        <v>34</v>
      </c>
      <c r="C9" s="8">
        <v>56.229239999999997</v>
      </c>
      <c r="E9" s="3" t="s">
        <v>25</v>
      </c>
      <c r="F9" s="8">
        <v>22.49173</v>
      </c>
      <c r="H9" s="5"/>
      <c r="K9" s="3" t="s">
        <v>44</v>
      </c>
      <c r="L9" s="8">
        <v>44.983620000000002</v>
      </c>
      <c r="N9" s="5"/>
      <c r="Q9" s="3" t="s">
        <v>25</v>
      </c>
      <c r="R9" s="8">
        <v>22.49173</v>
      </c>
    </row>
    <row r="10" spans="2:18" ht="56.25" customHeight="1">
      <c r="B10" s="3" t="s">
        <v>35</v>
      </c>
      <c r="C10" s="8">
        <v>50.606319999999997</v>
      </c>
      <c r="E10" s="3" t="s">
        <v>26</v>
      </c>
      <c r="F10" s="8">
        <v>1.7353000000000001</v>
      </c>
      <c r="K10" s="3" t="s">
        <v>45</v>
      </c>
      <c r="L10" s="8">
        <v>11.24591</v>
      </c>
      <c r="O10" s="6"/>
      <c r="Q10" s="3" t="s">
        <v>26</v>
      </c>
      <c r="R10" s="8">
        <v>1.7353000000000001</v>
      </c>
    </row>
    <row r="11" spans="2:18" ht="78.75">
      <c r="B11" s="3" t="s">
        <v>36</v>
      </c>
      <c r="C11" s="8">
        <v>16.868770000000001</v>
      </c>
      <c r="E11" s="3" t="s">
        <v>27</v>
      </c>
      <c r="F11" s="8">
        <v>0.28147</v>
      </c>
      <c r="H11" s="5"/>
      <c r="K11" s="3" t="s">
        <v>46</v>
      </c>
      <c r="L11" s="8">
        <v>33.737720000000003</v>
      </c>
      <c r="Q11" s="3" t="s">
        <v>27</v>
      </c>
      <c r="R11" s="8">
        <v>0.28147</v>
      </c>
    </row>
    <row r="12" spans="2:18" ht="108.75" customHeight="1">
      <c r="B12" s="3" t="s">
        <v>28</v>
      </c>
      <c r="C12" s="2" t="s">
        <v>29</v>
      </c>
      <c r="E12" s="3" t="s">
        <v>28</v>
      </c>
      <c r="F12" s="2" t="s">
        <v>29</v>
      </c>
      <c r="K12" s="3" t="s">
        <v>28</v>
      </c>
      <c r="L12" s="2" t="s">
        <v>29</v>
      </c>
      <c r="Q12" s="3" t="s">
        <v>28</v>
      </c>
      <c r="R12" s="2" t="s">
        <v>29</v>
      </c>
    </row>
    <row r="13" spans="2:18">
      <c r="B13" s="5"/>
      <c r="K13" s="5"/>
      <c r="Q13" s="5"/>
    </row>
    <row r="14" spans="2:18" ht="86.25" customHeight="1">
      <c r="C14" s="6"/>
      <c r="L14" s="6"/>
      <c r="R14" s="6"/>
    </row>
    <row r="15" spans="2:18">
      <c r="B15" s="5"/>
      <c r="K15" s="5"/>
      <c r="Q15" s="5"/>
    </row>
    <row r="16" spans="2:18" ht="120" customHeight="1">
      <c r="C16" s="6"/>
      <c r="L16" s="6"/>
      <c r="R16" s="6"/>
    </row>
    <row r="17" spans="2:18">
      <c r="B17" s="5"/>
      <c r="K17" s="5"/>
      <c r="Q17" s="5"/>
    </row>
    <row r="18" spans="2:18" ht="45" customHeight="1">
      <c r="C18" s="6"/>
      <c r="L18" s="6"/>
      <c r="R18" s="6"/>
    </row>
    <row r="19" spans="2:18">
      <c r="B19" s="5"/>
      <c r="K19" s="5"/>
      <c r="Q19" s="5"/>
    </row>
  </sheetData>
  <sheetProtection algorithmName="SHA-512" hashValue="z9DjGjQyvmrig2KjWzW+AZ0zR2WYH+MgBWNNWdx5LXvVSWsw8F4FrSYcg9XT7Oi/V3lfQxEooEO+mr79rdb0kw==" saltValue="ko/hbRBEuYUXt1Nx3Nvgv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3"/>
  <sheetViews>
    <sheetView showGridLines="0" zoomScaleNormal="100" workbookViewId="0">
      <selection activeCell="D6" sqref="D6"/>
    </sheetView>
  </sheetViews>
  <sheetFormatPr defaultRowHeight="15"/>
  <cols>
    <col min="1" max="1" width="4.5703125" customWidth="1"/>
    <col min="2" max="2" width="3.140625" customWidth="1"/>
    <col min="3" max="3" width="8.5703125" customWidth="1"/>
    <col min="4" max="4" width="11.42578125" customWidth="1"/>
    <col min="5" max="5" width="9.42578125" customWidth="1"/>
    <col min="6" max="6" width="1.85546875" customWidth="1"/>
    <col min="7" max="7" width="3.140625" customWidth="1"/>
    <col min="8" max="8" width="11" customWidth="1"/>
    <col min="9" max="9" width="10.42578125" customWidth="1"/>
    <col min="10" max="11" width="4.5703125" customWidth="1"/>
    <col min="12" max="12" width="5.140625" customWidth="1"/>
    <col min="13" max="13" width="7.5703125" customWidth="1"/>
    <col min="14" max="15" width="8.7109375" hidden="1" customWidth="1"/>
    <col min="17" max="17" width="15.5703125" bestFit="1" customWidth="1"/>
    <col min="26" max="26" width="9.140625" style="231" hidden="1" customWidth="1"/>
    <col min="257" max="257" width="4.5703125" customWidth="1"/>
    <col min="258" max="258" width="3.140625" customWidth="1"/>
    <col min="259" max="259" width="8.5703125" customWidth="1"/>
    <col min="260" max="260" width="11.42578125" customWidth="1"/>
    <col min="261" max="261" width="9.42578125" customWidth="1"/>
    <col min="262" max="262" width="1.85546875" customWidth="1"/>
    <col min="263" max="263" width="3.140625" customWidth="1"/>
    <col min="264" max="264" width="11" customWidth="1"/>
    <col min="265" max="265" width="10.42578125" customWidth="1"/>
    <col min="266" max="267" width="4.5703125" customWidth="1"/>
    <col min="268" max="269" width="5.140625" customWidth="1"/>
    <col min="513" max="513" width="4.5703125" customWidth="1"/>
    <col min="514" max="514" width="3.140625" customWidth="1"/>
    <col min="515" max="515" width="8.5703125" customWidth="1"/>
    <col min="516" max="516" width="11.42578125" customWidth="1"/>
    <col min="517" max="517" width="9.42578125" customWidth="1"/>
    <col min="518" max="518" width="1.85546875" customWidth="1"/>
    <col min="519" max="519" width="3.140625" customWidth="1"/>
    <col min="520" max="520" width="11" customWidth="1"/>
    <col min="521" max="521" width="10.42578125" customWidth="1"/>
    <col min="522" max="523" width="4.5703125" customWidth="1"/>
    <col min="524" max="525" width="5.140625" customWidth="1"/>
    <col min="769" max="769" width="4.5703125" customWidth="1"/>
    <col min="770" max="770" width="3.140625" customWidth="1"/>
    <col min="771" max="771" width="8.5703125" customWidth="1"/>
    <col min="772" max="772" width="11.42578125" customWidth="1"/>
    <col min="773" max="773" width="9.42578125" customWidth="1"/>
    <col min="774" max="774" width="1.85546875" customWidth="1"/>
    <col min="775" max="775" width="3.140625" customWidth="1"/>
    <col min="776" max="776" width="11" customWidth="1"/>
    <col min="777" max="777" width="10.42578125" customWidth="1"/>
    <col min="778" max="779" width="4.5703125" customWidth="1"/>
    <col min="780" max="781" width="5.140625" customWidth="1"/>
    <col min="1025" max="1025" width="4.5703125" customWidth="1"/>
    <col min="1026" max="1026" width="3.140625" customWidth="1"/>
    <col min="1027" max="1027" width="8.5703125" customWidth="1"/>
    <col min="1028" max="1028" width="11.42578125" customWidth="1"/>
    <col min="1029" max="1029" width="9.42578125" customWidth="1"/>
    <col min="1030" max="1030" width="1.85546875" customWidth="1"/>
    <col min="1031" max="1031" width="3.140625" customWidth="1"/>
    <col min="1032" max="1032" width="11" customWidth="1"/>
    <col min="1033" max="1033" width="10.42578125" customWidth="1"/>
    <col min="1034" max="1035" width="4.5703125" customWidth="1"/>
    <col min="1036" max="1037" width="5.140625" customWidth="1"/>
    <col min="1281" max="1281" width="4.5703125" customWidth="1"/>
    <col min="1282" max="1282" width="3.140625" customWidth="1"/>
    <col min="1283" max="1283" width="8.5703125" customWidth="1"/>
    <col min="1284" max="1284" width="11.42578125" customWidth="1"/>
    <col min="1285" max="1285" width="9.42578125" customWidth="1"/>
    <col min="1286" max="1286" width="1.85546875" customWidth="1"/>
    <col min="1287" max="1287" width="3.140625" customWidth="1"/>
    <col min="1288" max="1288" width="11" customWidth="1"/>
    <col min="1289" max="1289" width="10.42578125" customWidth="1"/>
    <col min="1290" max="1291" width="4.5703125" customWidth="1"/>
    <col min="1292" max="1293" width="5.140625" customWidth="1"/>
    <col min="1537" max="1537" width="4.5703125" customWidth="1"/>
    <col min="1538" max="1538" width="3.140625" customWidth="1"/>
    <col min="1539" max="1539" width="8.5703125" customWidth="1"/>
    <col min="1540" max="1540" width="11.42578125" customWidth="1"/>
    <col min="1541" max="1541" width="9.42578125" customWidth="1"/>
    <col min="1542" max="1542" width="1.85546875" customWidth="1"/>
    <col min="1543" max="1543" width="3.140625" customWidth="1"/>
    <col min="1544" max="1544" width="11" customWidth="1"/>
    <col min="1545" max="1545" width="10.42578125" customWidth="1"/>
    <col min="1546" max="1547" width="4.5703125" customWidth="1"/>
    <col min="1548" max="1549" width="5.140625" customWidth="1"/>
    <col min="1793" max="1793" width="4.5703125" customWidth="1"/>
    <col min="1794" max="1794" width="3.140625" customWidth="1"/>
    <col min="1795" max="1795" width="8.5703125" customWidth="1"/>
    <col min="1796" max="1796" width="11.42578125" customWidth="1"/>
    <col min="1797" max="1797" width="9.42578125" customWidth="1"/>
    <col min="1798" max="1798" width="1.85546875" customWidth="1"/>
    <col min="1799" max="1799" width="3.140625" customWidth="1"/>
    <col min="1800" max="1800" width="11" customWidth="1"/>
    <col min="1801" max="1801" width="10.42578125" customWidth="1"/>
    <col min="1802" max="1803" width="4.5703125" customWidth="1"/>
    <col min="1804" max="1805" width="5.140625" customWidth="1"/>
    <col min="2049" max="2049" width="4.5703125" customWidth="1"/>
    <col min="2050" max="2050" width="3.140625" customWidth="1"/>
    <col min="2051" max="2051" width="8.5703125" customWidth="1"/>
    <col min="2052" max="2052" width="11.42578125" customWidth="1"/>
    <col min="2053" max="2053" width="9.42578125" customWidth="1"/>
    <col min="2054" max="2054" width="1.85546875" customWidth="1"/>
    <col min="2055" max="2055" width="3.140625" customWidth="1"/>
    <col min="2056" max="2056" width="11" customWidth="1"/>
    <col min="2057" max="2057" width="10.42578125" customWidth="1"/>
    <col min="2058" max="2059" width="4.5703125" customWidth="1"/>
    <col min="2060" max="2061" width="5.140625" customWidth="1"/>
    <col min="2305" max="2305" width="4.5703125" customWidth="1"/>
    <col min="2306" max="2306" width="3.140625" customWidth="1"/>
    <col min="2307" max="2307" width="8.5703125" customWidth="1"/>
    <col min="2308" max="2308" width="11.42578125" customWidth="1"/>
    <col min="2309" max="2309" width="9.42578125" customWidth="1"/>
    <col min="2310" max="2310" width="1.85546875" customWidth="1"/>
    <col min="2311" max="2311" width="3.140625" customWidth="1"/>
    <col min="2312" max="2312" width="11" customWidth="1"/>
    <col min="2313" max="2313" width="10.42578125" customWidth="1"/>
    <col min="2314" max="2315" width="4.5703125" customWidth="1"/>
    <col min="2316" max="2317" width="5.140625" customWidth="1"/>
    <col min="2561" max="2561" width="4.5703125" customWidth="1"/>
    <col min="2562" max="2562" width="3.140625" customWidth="1"/>
    <col min="2563" max="2563" width="8.5703125" customWidth="1"/>
    <col min="2564" max="2564" width="11.42578125" customWidth="1"/>
    <col min="2565" max="2565" width="9.42578125" customWidth="1"/>
    <col min="2566" max="2566" width="1.85546875" customWidth="1"/>
    <col min="2567" max="2567" width="3.140625" customWidth="1"/>
    <col min="2568" max="2568" width="11" customWidth="1"/>
    <col min="2569" max="2569" width="10.42578125" customWidth="1"/>
    <col min="2570" max="2571" width="4.5703125" customWidth="1"/>
    <col min="2572" max="2573" width="5.140625" customWidth="1"/>
    <col min="2817" max="2817" width="4.5703125" customWidth="1"/>
    <col min="2818" max="2818" width="3.140625" customWidth="1"/>
    <col min="2819" max="2819" width="8.5703125" customWidth="1"/>
    <col min="2820" max="2820" width="11.42578125" customWidth="1"/>
    <col min="2821" max="2821" width="9.42578125" customWidth="1"/>
    <col min="2822" max="2822" width="1.85546875" customWidth="1"/>
    <col min="2823" max="2823" width="3.140625" customWidth="1"/>
    <col min="2824" max="2824" width="11" customWidth="1"/>
    <col min="2825" max="2825" width="10.42578125" customWidth="1"/>
    <col min="2826" max="2827" width="4.5703125" customWidth="1"/>
    <col min="2828" max="2829" width="5.140625" customWidth="1"/>
    <col min="3073" max="3073" width="4.5703125" customWidth="1"/>
    <col min="3074" max="3074" width="3.140625" customWidth="1"/>
    <col min="3075" max="3075" width="8.5703125" customWidth="1"/>
    <col min="3076" max="3076" width="11.42578125" customWidth="1"/>
    <col min="3077" max="3077" width="9.42578125" customWidth="1"/>
    <col min="3078" max="3078" width="1.85546875" customWidth="1"/>
    <col min="3079" max="3079" width="3.140625" customWidth="1"/>
    <col min="3080" max="3080" width="11" customWidth="1"/>
    <col min="3081" max="3081" width="10.42578125" customWidth="1"/>
    <col min="3082" max="3083" width="4.5703125" customWidth="1"/>
    <col min="3084" max="3085" width="5.140625" customWidth="1"/>
    <col min="3329" max="3329" width="4.5703125" customWidth="1"/>
    <col min="3330" max="3330" width="3.140625" customWidth="1"/>
    <col min="3331" max="3331" width="8.5703125" customWidth="1"/>
    <col min="3332" max="3332" width="11.42578125" customWidth="1"/>
    <col min="3333" max="3333" width="9.42578125" customWidth="1"/>
    <col min="3334" max="3334" width="1.85546875" customWidth="1"/>
    <col min="3335" max="3335" width="3.140625" customWidth="1"/>
    <col min="3336" max="3336" width="11" customWidth="1"/>
    <col min="3337" max="3337" width="10.42578125" customWidth="1"/>
    <col min="3338" max="3339" width="4.5703125" customWidth="1"/>
    <col min="3340" max="3341" width="5.140625" customWidth="1"/>
    <col min="3585" max="3585" width="4.5703125" customWidth="1"/>
    <col min="3586" max="3586" width="3.140625" customWidth="1"/>
    <col min="3587" max="3587" width="8.5703125" customWidth="1"/>
    <col min="3588" max="3588" width="11.42578125" customWidth="1"/>
    <col min="3589" max="3589" width="9.42578125" customWidth="1"/>
    <col min="3590" max="3590" width="1.85546875" customWidth="1"/>
    <col min="3591" max="3591" width="3.140625" customWidth="1"/>
    <col min="3592" max="3592" width="11" customWidth="1"/>
    <col min="3593" max="3593" width="10.42578125" customWidth="1"/>
    <col min="3594" max="3595" width="4.5703125" customWidth="1"/>
    <col min="3596" max="3597" width="5.140625" customWidth="1"/>
    <col min="3841" max="3841" width="4.5703125" customWidth="1"/>
    <col min="3842" max="3842" width="3.140625" customWidth="1"/>
    <col min="3843" max="3843" width="8.5703125" customWidth="1"/>
    <col min="3844" max="3844" width="11.42578125" customWidth="1"/>
    <col min="3845" max="3845" width="9.42578125" customWidth="1"/>
    <col min="3846" max="3846" width="1.85546875" customWidth="1"/>
    <col min="3847" max="3847" width="3.140625" customWidth="1"/>
    <col min="3848" max="3848" width="11" customWidth="1"/>
    <col min="3849" max="3849" width="10.42578125" customWidth="1"/>
    <col min="3850" max="3851" width="4.5703125" customWidth="1"/>
    <col min="3852" max="3853" width="5.140625" customWidth="1"/>
    <col min="4097" max="4097" width="4.5703125" customWidth="1"/>
    <col min="4098" max="4098" width="3.140625" customWidth="1"/>
    <col min="4099" max="4099" width="8.5703125" customWidth="1"/>
    <col min="4100" max="4100" width="11.42578125" customWidth="1"/>
    <col min="4101" max="4101" width="9.42578125" customWidth="1"/>
    <col min="4102" max="4102" width="1.85546875" customWidth="1"/>
    <col min="4103" max="4103" width="3.140625" customWidth="1"/>
    <col min="4104" max="4104" width="11" customWidth="1"/>
    <col min="4105" max="4105" width="10.42578125" customWidth="1"/>
    <col min="4106" max="4107" width="4.5703125" customWidth="1"/>
    <col min="4108" max="4109" width="5.140625" customWidth="1"/>
    <col min="4353" max="4353" width="4.5703125" customWidth="1"/>
    <col min="4354" max="4354" width="3.140625" customWidth="1"/>
    <col min="4355" max="4355" width="8.5703125" customWidth="1"/>
    <col min="4356" max="4356" width="11.42578125" customWidth="1"/>
    <col min="4357" max="4357" width="9.42578125" customWidth="1"/>
    <col min="4358" max="4358" width="1.85546875" customWidth="1"/>
    <col min="4359" max="4359" width="3.140625" customWidth="1"/>
    <col min="4360" max="4360" width="11" customWidth="1"/>
    <col min="4361" max="4361" width="10.42578125" customWidth="1"/>
    <col min="4362" max="4363" width="4.5703125" customWidth="1"/>
    <col min="4364" max="4365" width="5.140625" customWidth="1"/>
    <col min="4609" max="4609" width="4.5703125" customWidth="1"/>
    <col min="4610" max="4610" width="3.140625" customWidth="1"/>
    <col min="4611" max="4611" width="8.5703125" customWidth="1"/>
    <col min="4612" max="4612" width="11.42578125" customWidth="1"/>
    <col min="4613" max="4613" width="9.42578125" customWidth="1"/>
    <col min="4614" max="4614" width="1.85546875" customWidth="1"/>
    <col min="4615" max="4615" width="3.140625" customWidth="1"/>
    <col min="4616" max="4616" width="11" customWidth="1"/>
    <col min="4617" max="4617" width="10.42578125" customWidth="1"/>
    <col min="4618" max="4619" width="4.5703125" customWidth="1"/>
    <col min="4620" max="4621" width="5.140625" customWidth="1"/>
    <col min="4865" max="4865" width="4.5703125" customWidth="1"/>
    <col min="4866" max="4866" width="3.140625" customWidth="1"/>
    <col min="4867" max="4867" width="8.5703125" customWidth="1"/>
    <col min="4868" max="4868" width="11.42578125" customWidth="1"/>
    <col min="4869" max="4869" width="9.42578125" customWidth="1"/>
    <col min="4870" max="4870" width="1.85546875" customWidth="1"/>
    <col min="4871" max="4871" width="3.140625" customWidth="1"/>
    <col min="4872" max="4872" width="11" customWidth="1"/>
    <col min="4873" max="4873" width="10.42578125" customWidth="1"/>
    <col min="4874" max="4875" width="4.5703125" customWidth="1"/>
    <col min="4876" max="4877" width="5.140625" customWidth="1"/>
    <col min="5121" max="5121" width="4.5703125" customWidth="1"/>
    <col min="5122" max="5122" width="3.140625" customWidth="1"/>
    <col min="5123" max="5123" width="8.5703125" customWidth="1"/>
    <col min="5124" max="5124" width="11.42578125" customWidth="1"/>
    <col min="5125" max="5125" width="9.42578125" customWidth="1"/>
    <col min="5126" max="5126" width="1.85546875" customWidth="1"/>
    <col min="5127" max="5127" width="3.140625" customWidth="1"/>
    <col min="5128" max="5128" width="11" customWidth="1"/>
    <col min="5129" max="5129" width="10.42578125" customWidth="1"/>
    <col min="5130" max="5131" width="4.5703125" customWidth="1"/>
    <col min="5132" max="5133" width="5.140625" customWidth="1"/>
    <col min="5377" max="5377" width="4.5703125" customWidth="1"/>
    <col min="5378" max="5378" width="3.140625" customWidth="1"/>
    <col min="5379" max="5379" width="8.5703125" customWidth="1"/>
    <col min="5380" max="5380" width="11.42578125" customWidth="1"/>
    <col min="5381" max="5381" width="9.42578125" customWidth="1"/>
    <col min="5382" max="5382" width="1.85546875" customWidth="1"/>
    <col min="5383" max="5383" width="3.140625" customWidth="1"/>
    <col min="5384" max="5384" width="11" customWidth="1"/>
    <col min="5385" max="5385" width="10.42578125" customWidth="1"/>
    <col min="5386" max="5387" width="4.5703125" customWidth="1"/>
    <col min="5388" max="5389" width="5.140625" customWidth="1"/>
    <col min="5633" max="5633" width="4.5703125" customWidth="1"/>
    <col min="5634" max="5634" width="3.140625" customWidth="1"/>
    <col min="5635" max="5635" width="8.5703125" customWidth="1"/>
    <col min="5636" max="5636" width="11.42578125" customWidth="1"/>
    <col min="5637" max="5637" width="9.42578125" customWidth="1"/>
    <col min="5638" max="5638" width="1.85546875" customWidth="1"/>
    <col min="5639" max="5639" width="3.140625" customWidth="1"/>
    <col min="5640" max="5640" width="11" customWidth="1"/>
    <col min="5641" max="5641" width="10.42578125" customWidth="1"/>
    <col min="5642" max="5643" width="4.5703125" customWidth="1"/>
    <col min="5644" max="5645" width="5.140625" customWidth="1"/>
    <col min="5889" max="5889" width="4.5703125" customWidth="1"/>
    <col min="5890" max="5890" width="3.140625" customWidth="1"/>
    <col min="5891" max="5891" width="8.5703125" customWidth="1"/>
    <col min="5892" max="5892" width="11.42578125" customWidth="1"/>
    <col min="5893" max="5893" width="9.42578125" customWidth="1"/>
    <col min="5894" max="5894" width="1.85546875" customWidth="1"/>
    <col min="5895" max="5895" width="3.140625" customWidth="1"/>
    <col min="5896" max="5896" width="11" customWidth="1"/>
    <col min="5897" max="5897" width="10.42578125" customWidth="1"/>
    <col min="5898" max="5899" width="4.5703125" customWidth="1"/>
    <col min="5900" max="5901" width="5.140625" customWidth="1"/>
    <col min="6145" max="6145" width="4.5703125" customWidth="1"/>
    <col min="6146" max="6146" width="3.140625" customWidth="1"/>
    <col min="6147" max="6147" width="8.5703125" customWidth="1"/>
    <col min="6148" max="6148" width="11.42578125" customWidth="1"/>
    <col min="6149" max="6149" width="9.42578125" customWidth="1"/>
    <col min="6150" max="6150" width="1.85546875" customWidth="1"/>
    <col min="6151" max="6151" width="3.140625" customWidth="1"/>
    <col min="6152" max="6152" width="11" customWidth="1"/>
    <col min="6153" max="6153" width="10.42578125" customWidth="1"/>
    <col min="6154" max="6155" width="4.5703125" customWidth="1"/>
    <col min="6156" max="6157" width="5.140625" customWidth="1"/>
    <col min="6401" max="6401" width="4.5703125" customWidth="1"/>
    <col min="6402" max="6402" width="3.140625" customWidth="1"/>
    <col min="6403" max="6403" width="8.5703125" customWidth="1"/>
    <col min="6404" max="6404" width="11.42578125" customWidth="1"/>
    <col min="6405" max="6405" width="9.42578125" customWidth="1"/>
    <col min="6406" max="6406" width="1.85546875" customWidth="1"/>
    <col min="6407" max="6407" width="3.140625" customWidth="1"/>
    <col min="6408" max="6408" width="11" customWidth="1"/>
    <col min="6409" max="6409" width="10.42578125" customWidth="1"/>
    <col min="6410" max="6411" width="4.5703125" customWidth="1"/>
    <col min="6412" max="6413" width="5.140625" customWidth="1"/>
    <col min="6657" max="6657" width="4.5703125" customWidth="1"/>
    <col min="6658" max="6658" width="3.140625" customWidth="1"/>
    <col min="6659" max="6659" width="8.5703125" customWidth="1"/>
    <col min="6660" max="6660" width="11.42578125" customWidth="1"/>
    <col min="6661" max="6661" width="9.42578125" customWidth="1"/>
    <col min="6662" max="6662" width="1.85546875" customWidth="1"/>
    <col min="6663" max="6663" width="3.140625" customWidth="1"/>
    <col min="6664" max="6664" width="11" customWidth="1"/>
    <col min="6665" max="6665" width="10.42578125" customWidth="1"/>
    <col min="6666" max="6667" width="4.5703125" customWidth="1"/>
    <col min="6668" max="6669" width="5.140625" customWidth="1"/>
    <col min="6913" max="6913" width="4.5703125" customWidth="1"/>
    <col min="6914" max="6914" width="3.140625" customWidth="1"/>
    <col min="6915" max="6915" width="8.5703125" customWidth="1"/>
    <col min="6916" max="6916" width="11.42578125" customWidth="1"/>
    <col min="6917" max="6917" width="9.42578125" customWidth="1"/>
    <col min="6918" max="6918" width="1.85546875" customWidth="1"/>
    <col min="6919" max="6919" width="3.140625" customWidth="1"/>
    <col min="6920" max="6920" width="11" customWidth="1"/>
    <col min="6921" max="6921" width="10.42578125" customWidth="1"/>
    <col min="6922" max="6923" width="4.5703125" customWidth="1"/>
    <col min="6924" max="6925" width="5.140625" customWidth="1"/>
    <col min="7169" max="7169" width="4.5703125" customWidth="1"/>
    <col min="7170" max="7170" width="3.140625" customWidth="1"/>
    <col min="7171" max="7171" width="8.5703125" customWidth="1"/>
    <col min="7172" max="7172" width="11.42578125" customWidth="1"/>
    <col min="7173" max="7173" width="9.42578125" customWidth="1"/>
    <col min="7174" max="7174" width="1.85546875" customWidth="1"/>
    <col min="7175" max="7175" width="3.140625" customWidth="1"/>
    <col min="7176" max="7176" width="11" customWidth="1"/>
    <col min="7177" max="7177" width="10.42578125" customWidth="1"/>
    <col min="7178" max="7179" width="4.5703125" customWidth="1"/>
    <col min="7180" max="7181" width="5.140625" customWidth="1"/>
    <col min="7425" max="7425" width="4.5703125" customWidth="1"/>
    <col min="7426" max="7426" width="3.140625" customWidth="1"/>
    <col min="7427" max="7427" width="8.5703125" customWidth="1"/>
    <col min="7428" max="7428" width="11.42578125" customWidth="1"/>
    <col min="7429" max="7429" width="9.42578125" customWidth="1"/>
    <col min="7430" max="7430" width="1.85546875" customWidth="1"/>
    <col min="7431" max="7431" width="3.140625" customWidth="1"/>
    <col min="7432" max="7432" width="11" customWidth="1"/>
    <col min="7433" max="7433" width="10.42578125" customWidth="1"/>
    <col min="7434" max="7435" width="4.5703125" customWidth="1"/>
    <col min="7436" max="7437" width="5.140625" customWidth="1"/>
    <col min="7681" max="7681" width="4.5703125" customWidth="1"/>
    <col min="7682" max="7682" width="3.140625" customWidth="1"/>
    <col min="7683" max="7683" width="8.5703125" customWidth="1"/>
    <col min="7684" max="7684" width="11.42578125" customWidth="1"/>
    <col min="7685" max="7685" width="9.42578125" customWidth="1"/>
    <col min="7686" max="7686" width="1.85546875" customWidth="1"/>
    <col min="7687" max="7687" width="3.140625" customWidth="1"/>
    <col min="7688" max="7688" width="11" customWidth="1"/>
    <col min="7689" max="7689" width="10.42578125" customWidth="1"/>
    <col min="7690" max="7691" width="4.5703125" customWidth="1"/>
    <col min="7692" max="7693" width="5.140625" customWidth="1"/>
    <col min="7937" max="7937" width="4.5703125" customWidth="1"/>
    <col min="7938" max="7938" width="3.140625" customWidth="1"/>
    <col min="7939" max="7939" width="8.5703125" customWidth="1"/>
    <col min="7940" max="7940" width="11.42578125" customWidth="1"/>
    <col min="7941" max="7941" width="9.42578125" customWidth="1"/>
    <col min="7942" max="7942" width="1.85546875" customWidth="1"/>
    <col min="7943" max="7943" width="3.140625" customWidth="1"/>
    <col min="7944" max="7944" width="11" customWidth="1"/>
    <col min="7945" max="7945" width="10.42578125" customWidth="1"/>
    <col min="7946" max="7947" width="4.5703125" customWidth="1"/>
    <col min="7948" max="7949" width="5.140625" customWidth="1"/>
    <col min="8193" max="8193" width="4.5703125" customWidth="1"/>
    <col min="8194" max="8194" width="3.140625" customWidth="1"/>
    <col min="8195" max="8195" width="8.5703125" customWidth="1"/>
    <col min="8196" max="8196" width="11.42578125" customWidth="1"/>
    <col min="8197" max="8197" width="9.42578125" customWidth="1"/>
    <col min="8198" max="8198" width="1.85546875" customWidth="1"/>
    <col min="8199" max="8199" width="3.140625" customWidth="1"/>
    <col min="8200" max="8200" width="11" customWidth="1"/>
    <col min="8201" max="8201" width="10.42578125" customWidth="1"/>
    <col min="8202" max="8203" width="4.5703125" customWidth="1"/>
    <col min="8204" max="8205" width="5.140625" customWidth="1"/>
    <col min="8449" max="8449" width="4.5703125" customWidth="1"/>
    <col min="8450" max="8450" width="3.140625" customWidth="1"/>
    <col min="8451" max="8451" width="8.5703125" customWidth="1"/>
    <col min="8452" max="8452" width="11.42578125" customWidth="1"/>
    <col min="8453" max="8453" width="9.42578125" customWidth="1"/>
    <col min="8454" max="8454" width="1.85546875" customWidth="1"/>
    <col min="8455" max="8455" width="3.140625" customWidth="1"/>
    <col min="8456" max="8456" width="11" customWidth="1"/>
    <col min="8457" max="8457" width="10.42578125" customWidth="1"/>
    <col min="8458" max="8459" width="4.5703125" customWidth="1"/>
    <col min="8460" max="8461" width="5.140625" customWidth="1"/>
    <col min="8705" max="8705" width="4.5703125" customWidth="1"/>
    <col min="8706" max="8706" width="3.140625" customWidth="1"/>
    <col min="8707" max="8707" width="8.5703125" customWidth="1"/>
    <col min="8708" max="8708" width="11.42578125" customWidth="1"/>
    <col min="8709" max="8709" width="9.42578125" customWidth="1"/>
    <col min="8710" max="8710" width="1.85546875" customWidth="1"/>
    <col min="8711" max="8711" width="3.140625" customWidth="1"/>
    <col min="8712" max="8712" width="11" customWidth="1"/>
    <col min="8713" max="8713" width="10.42578125" customWidth="1"/>
    <col min="8714" max="8715" width="4.5703125" customWidth="1"/>
    <col min="8716" max="8717" width="5.140625" customWidth="1"/>
    <col min="8961" max="8961" width="4.5703125" customWidth="1"/>
    <col min="8962" max="8962" width="3.140625" customWidth="1"/>
    <col min="8963" max="8963" width="8.5703125" customWidth="1"/>
    <col min="8964" max="8964" width="11.42578125" customWidth="1"/>
    <col min="8965" max="8965" width="9.42578125" customWidth="1"/>
    <col min="8966" max="8966" width="1.85546875" customWidth="1"/>
    <col min="8967" max="8967" width="3.140625" customWidth="1"/>
    <col min="8968" max="8968" width="11" customWidth="1"/>
    <col min="8969" max="8969" width="10.42578125" customWidth="1"/>
    <col min="8970" max="8971" width="4.5703125" customWidth="1"/>
    <col min="8972" max="8973" width="5.140625" customWidth="1"/>
    <col min="9217" max="9217" width="4.5703125" customWidth="1"/>
    <col min="9218" max="9218" width="3.140625" customWidth="1"/>
    <col min="9219" max="9219" width="8.5703125" customWidth="1"/>
    <col min="9220" max="9220" width="11.42578125" customWidth="1"/>
    <col min="9221" max="9221" width="9.42578125" customWidth="1"/>
    <col min="9222" max="9222" width="1.85546875" customWidth="1"/>
    <col min="9223" max="9223" width="3.140625" customWidth="1"/>
    <col min="9224" max="9224" width="11" customWidth="1"/>
    <col min="9225" max="9225" width="10.42578125" customWidth="1"/>
    <col min="9226" max="9227" width="4.5703125" customWidth="1"/>
    <col min="9228" max="9229" width="5.140625" customWidth="1"/>
    <col min="9473" max="9473" width="4.5703125" customWidth="1"/>
    <col min="9474" max="9474" width="3.140625" customWidth="1"/>
    <col min="9475" max="9475" width="8.5703125" customWidth="1"/>
    <col min="9476" max="9476" width="11.42578125" customWidth="1"/>
    <col min="9477" max="9477" width="9.42578125" customWidth="1"/>
    <col min="9478" max="9478" width="1.85546875" customWidth="1"/>
    <col min="9479" max="9479" width="3.140625" customWidth="1"/>
    <col min="9480" max="9480" width="11" customWidth="1"/>
    <col min="9481" max="9481" width="10.42578125" customWidth="1"/>
    <col min="9482" max="9483" width="4.5703125" customWidth="1"/>
    <col min="9484" max="9485" width="5.140625" customWidth="1"/>
    <col min="9729" max="9729" width="4.5703125" customWidth="1"/>
    <col min="9730" max="9730" width="3.140625" customWidth="1"/>
    <col min="9731" max="9731" width="8.5703125" customWidth="1"/>
    <col min="9732" max="9732" width="11.42578125" customWidth="1"/>
    <col min="9733" max="9733" width="9.42578125" customWidth="1"/>
    <col min="9734" max="9734" width="1.85546875" customWidth="1"/>
    <col min="9735" max="9735" width="3.140625" customWidth="1"/>
    <col min="9736" max="9736" width="11" customWidth="1"/>
    <col min="9737" max="9737" width="10.42578125" customWidth="1"/>
    <col min="9738" max="9739" width="4.5703125" customWidth="1"/>
    <col min="9740" max="9741" width="5.140625" customWidth="1"/>
    <col min="9985" max="9985" width="4.5703125" customWidth="1"/>
    <col min="9986" max="9986" width="3.140625" customWidth="1"/>
    <col min="9987" max="9987" width="8.5703125" customWidth="1"/>
    <col min="9988" max="9988" width="11.42578125" customWidth="1"/>
    <col min="9989" max="9989" width="9.42578125" customWidth="1"/>
    <col min="9990" max="9990" width="1.85546875" customWidth="1"/>
    <col min="9991" max="9991" width="3.140625" customWidth="1"/>
    <col min="9992" max="9992" width="11" customWidth="1"/>
    <col min="9993" max="9993" width="10.42578125" customWidth="1"/>
    <col min="9994" max="9995" width="4.5703125" customWidth="1"/>
    <col min="9996" max="9997" width="5.140625" customWidth="1"/>
    <col min="10241" max="10241" width="4.5703125" customWidth="1"/>
    <col min="10242" max="10242" width="3.140625" customWidth="1"/>
    <col min="10243" max="10243" width="8.5703125" customWidth="1"/>
    <col min="10244" max="10244" width="11.42578125" customWidth="1"/>
    <col min="10245" max="10245" width="9.42578125" customWidth="1"/>
    <col min="10246" max="10246" width="1.85546875" customWidth="1"/>
    <col min="10247" max="10247" width="3.140625" customWidth="1"/>
    <col min="10248" max="10248" width="11" customWidth="1"/>
    <col min="10249" max="10249" width="10.42578125" customWidth="1"/>
    <col min="10250" max="10251" width="4.5703125" customWidth="1"/>
    <col min="10252" max="10253" width="5.140625" customWidth="1"/>
    <col min="10497" max="10497" width="4.5703125" customWidth="1"/>
    <col min="10498" max="10498" width="3.140625" customWidth="1"/>
    <col min="10499" max="10499" width="8.5703125" customWidth="1"/>
    <col min="10500" max="10500" width="11.42578125" customWidth="1"/>
    <col min="10501" max="10501" width="9.42578125" customWidth="1"/>
    <col min="10502" max="10502" width="1.85546875" customWidth="1"/>
    <col min="10503" max="10503" width="3.140625" customWidth="1"/>
    <col min="10504" max="10504" width="11" customWidth="1"/>
    <col min="10505" max="10505" width="10.42578125" customWidth="1"/>
    <col min="10506" max="10507" width="4.5703125" customWidth="1"/>
    <col min="10508" max="10509" width="5.140625" customWidth="1"/>
    <col min="10753" max="10753" width="4.5703125" customWidth="1"/>
    <col min="10754" max="10754" width="3.140625" customWidth="1"/>
    <col min="10755" max="10755" width="8.5703125" customWidth="1"/>
    <col min="10756" max="10756" width="11.42578125" customWidth="1"/>
    <col min="10757" max="10757" width="9.42578125" customWidth="1"/>
    <col min="10758" max="10758" width="1.85546875" customWidth="1"/>
    <col min="10759" max="10759" width="3.140625" customWidth="1"/>
    <col min="10760" max="10760" width="11" customWidth="1"/>
    <col min="10761" max="10761" width="10.42578125" customWidth="1"/>
    <col min="10762" max="10763" width="4.5703125" customWidth="1"/>
    <col min="10764" max="10765" width="5.140625" customWidth="1"/>
    <col min="11009" max="11009" width="4.5703125" customWidth="1"/>
    <col min="11010" max="11010" width="3.140625" customWidth="1"/>
    <col min="11011" max="11011" width="8.5703125" customWidth="1"/>
    <col min="11012" max="11012" width="11.42578125" customWidth="1"/>
    <col min="11013" max="11013" width="9.42578125" customWidth="1"/>
    <col min="11014" max="11014" width="1.85546875" customWidth="1"/>
    <col min="11015" max="11015" width="3.140625" customWidth="1"/>
    <col min="11016" max="11016" width="11" customWidth="1"/>
    <col min="11017" max="11017" width="10.42578125" customWidth="1"/>
    <col min="11018" max="11019" width="4.5703125" customWidth="1"/>
    <col min="11020" max="11021" width="5.140625" customWidth="1"/>
    <col min="11265" max="11265" width="4.5703125" customWidth="1"/>
    <col min="11266" max="11266" width="3.140625" customWidth="1"/>
    <col min="11267" max="11267" width="8.5703125" customWidth="1"/>
    <col min="11268" max="11268" width="11.42578125" customWidth="1"/>
    <col min="11269" max="11269" width="9.42578125" customWidth="1"/>
    <col min="11270" max="11270" width="1.85546875" customWidth="1"/>
    <col min="11271" max="11271" width="3.140625" customWidth="1"/>
    <col min="11272" max="11272" width="11" customWidth="1"/>
    <col min="11273" max="11273" width="10.42578125" customWidth="1"/>
    <col min="11274" max="11275" width="4.5703125" customWidth="1"/>
    <col min="11276" max="11277" width="5.140625" customWidth="1"/>
    <col min="11521" max="11521" width="4.5703125" customWidth="1"/>
    <col min="11522" max="11522" width="3.140625" customWidth="1"/>
    <col min="11523" max="11523" width="8.5703125" customWidth="1"/>
    <col min="11524" max="11524" width="11.42578125" customWidth="1"/>
    <col min="11525" max="11525" width="9.42578125" customWidth="1"/>
    <col min="11526" max="11526" width="1.85546875" customWidth="1"/>
    <col min="11527" max="11527" width="3.140625" customWidth="1"/>
    <col min="11528" max="11528" width="11" customWidth="1"/>
    <col min="11529" max="11529" width="10.42578125" customWidth="1"/>
    <col min="11530" max="11531" width="4.5703125" customWidth="1"/>
    <col min="11532" max="11533" width="5.140625" customWidth="1"/>
    <col min="11777" max="11777" width="4.5703125" customWidth="1"/>
    <col min="11778" max="11778" width="3.140625" customWidth="1"/>
    <col min="11779" max="11779" width="8.5703125" customWidth="1"/>
    <col min="11780" max="11780" width="11.42578125" customWidth="1"/>
    <col min="11781" max="11781" width="9.42578125" customWidth="1"/>
    <col min="11782" max="11782" width="1.85546875" customWidth="1"/>
    <col min="11783" max="11783" width="3.140625" customWidth="1"/>
    <col min="11784" max="11784" width="11" customWidth="1"/>
    <col min="11785" max="11785" width="10.42578125" customWidth="1"/>
    <col min="11786" max="11787" width="4.5703125" customWidth="1"/>
    <col min="11788" max="11789" width="5.140625" customWidth="1"/>
    <col min="12033" max="12033" width="4.5703125" customWidth="1"/>
    <col min="12034" max="12034" width="3.140625" customWidth="1"/>
    <col min="12035" max="12035" width="8.5703125" customWidth="1"/>
    <col min="12036" max="12036" width="11.42578125" customWidth="1"/>
    <col min="12037" max="12037" width="9.42578125" customWidth="1"/>
    <col min="12038" max="12038" width="1.85546875" customWidth="1"/>
    <col min="12039" max="12039" width="3.140625" customWidth="1"/>
    <col min="12040" max="12040" width="11" customWidth="1"/>
    <col min="12041" max="12041" width="10.42578125" customWidth="1"/>
    <col min="12042" max="12043" width="4.5703125" customWidth="1"/>
    <col min="12044" max="12045" width="5.140625" customWidth="1"/>
    <col min="12289" max="12289" width="4.5703125" customWidth="1"/>
    <col min="12290" max="12290" width="3.140625" customWidth="1"/>
    <col min="12291" max="12291" width="8.5703125" customWidth="1"/>
    <col min="12292" max="12292" width="11.42578125" customWidth="1"/>
    <col min="12293" max="12293" width="9.42578125" customWidth="1"/>
    <col min="12294" max="12294" width="1.85546875" customWidth="1"/>
    <col min="12295" max="12295" width="3.140625" customWidth="1"/>
    <col min="12296" max="12296" width="11" customWidth="1"/>
    <col min="12297" max="12297" width="10.42578125" customWidth="1"/>
    <col min="12298" max="12299" width="4.5703125" customWidth="1"/>
    <col min="12300" max="12301" width="5.140625" customWidth="1"/>
    <col min="12545" max="12545" width="4.5703125" customWidth="1"/>
    <col min="12546" max="12546" width="3.140625" customWidth="1"/>
    <col min="12547" max="12547" width="8.5703125" customWidth="1"/>
    <col min="12548" max="12548" width="11.42578125" customWidth="1"/>
    <col min="12549" max="12549" width="9.42578125" customWidth="1"/>
    <col min="12550" max="12550" width="1.85546875" customWidth="1"/>
    <col min="12551" max="12551" width="3.140625" customWidth="1"/>
    <col min="12552" max="12552" width="11" customWidth="1"/>
    <col min="12553" max="12553" width="10.42578125" customWidth="1"/>
    <col min="12554" max="12555" width="4.5703125" customWidth="1"/>
    <col min="12556" max="12557" width="5.140625" customWidth="1"/>
    <col min="12801" max="12801" width="4.5703125" customWidth="1"/>
    <col min="12802" max="12802" width="3.140625" customWidth="1"/>
    <col min="12803" max="12803" width="8.5703125" customWidth="1"/>
    <col min="12804" max="12804" width="11.42578125" customWidth="1"/>
    <col min="12805" max="12805" width="9.42578125" customWidth="1"/>
    <col min="12806" max="12806" width="1.85546875" customWidth="1"/>
    <col min="12807" max="12807" width="3.140625" customWidth="1"/>
    <col min="12808" max="12808" width="11" customWidth="1"/>
    <col min="12809" max="12809" width="10.42578125" customWidth="1"/>
    <col min="12810" max="12811" width="4.5703125" customWidth="1"/>
    <col min="12812" max="12813" width="5.140625" customWidth="1"/>
    <col min="13057" max="13057" width="4.5703125" customWidth="1"/>
    <col min="13058" max="13058" width="3.140625" customWidth="1"/>
    <col min="13059" max="13059" width="8.5703125" customWidth="1"/>
    <col min="13060" max="13060" width="11.42578125" customWidth="1"/>
    <col min="13061" max="13061" width="9.42578125" customWidth="1"/>
    <col min="13062" max="13062" width="1.85546875" customWidth="1"/>
    <col min="13063" max="13063" width="3.140625" customWidth="1"/>
    <col min="13064" max="13064" width="11" customWidth="1"/>
    <col min="13065" max="13065" width="10.42578125" customWidth="1"/>
    <col min="13066" max="13067" width="4.5703125" customWidth="1"/>
    <col min="13068" max="13069" width="5.140625" customWidth="1"/>
    <col min="13313" max="13313" width="4.5703125" customWidth="1"/>
    <col min="13314" max="13314" width="3.140625" customWidth="1"/>
    <col min="13315" max="13315" width="8.5703125" customWidth="1"/>
    <col min="13316" max="13316" width="11.42578125" customWidth="1"/>
    <col min="13317" max="13317" width="9.42578125" customWidth="1"/>
    <col min="13318" max="13318" width="1.85546875" customWidth="1"/>
    <col min="13319" max="13319" width="3.140625" customWidth="1"/>
    <col min="13320" max="13320" width="11" customWidth="1"/>
    <col min="13321" max="13321" width="10.42578125" customWidth="1"/>
    <col min="13322" max="13323" width="4.5703125" customWidth="1"/>
    <col min="13324" max="13325" width="5.140625" customWidth="1"/>
    <col min="13569" max="13569" width="4.5703125" customWidth="1"/>
    <col min="13570" max="13570" width="3.140625" customWidth="1"/>
    <col min="13571" max="13571" width="8.5703125" customWidth="1"/>
    <col min="13572" max="13572" width="11.42578125" customWidth="1"/>
    <col min="13573" max="13573" width="9.42578125" customWidth="1"/>
    <col min="13574" max="13574" width="1.85546875" customWidth="1"/>
    <col min="13575" max="13575" width="3.140625" customWidth="1"/>
    <col min="13576" max="13576" width="11" customWidth="1"/>
    <col min="13577" max="13577" width="10.42578125" customWidth="1"/>
    <col min="13578" max="13579" width="4.5703125" customWidth="1"/>
    <col min="13580" max="13581" width="5.140625" customWidth="1"/>
    <col min="13825" max="13825" width="4.5703125" customWidth="1"/>
    <col min="13826" max="13826" width="3.140625" customWidth="1"/>
    <col min="13827" max="13827" width="8.5703125" customWidth="1"/>
    <col min="13828" max="13828" width="11.42578125" customWidth="1"/>
    <col min="13829" max="13829" width="9.42578125" customWidth="1"/>
    <col min="13830" max="13830" width="1.85546875" customWidth="1"/>
    <col min="13831" max="13831" width="3.140625" customWidth="1"/>
    <col min="13832" max="13832" width="11" customWidth="1"/>
    <col min="13833" max="13833" width="10.42578125" customWidth="1"/>
    <col min="13834" max="13835" width="4.5703125" customWidth="1"/>
    <col min="13836" max="13837" width="5.140625" customWidth="1"/>
    <col min="14081" max="14081" width="4.5703125" customWidth="1"/>
    <col min="14082" max="14082" width="3.140625" customWidth="1"/>
    <col min="14083" max="14083" width="8.5703125" customWidth="1"/>
    <col min="14084" max="14084" width="11.42578125" customWidth="1"/>
    <col min="14085" max="14085" width="9.42578125" customWidth="1"/>
    <col min="14086" max="14086" width="1.85546875" customWidth="1"/>
    <col min="14087" max="14087" width="3.140625" customWidth="1"/>
    <col min="14088" max="14088" width="11" customWidth="1"/>
    <col min="14089" max="14089" width="10.42578125" customWidth="1"/>
    <col min="14090" max="14091" width="4.5703125" customWidth="1"/>
    <col min="14092" max="14093" width="5.140625" customWidth="1"/>
    <col min="14337" max="14337" width="4.5703125" customWidth="1"/>
    <col min="14338" max="14338" width="3.140625" customWidth="1"/>
    <col min="14339" max="14339" width="8.5703125" customWidth="1"/>
    <col min="14340" max="14340" width="11.42578125" customWidth="1"/>
    <col min="14341" max="14341" width="9.42578125" customWidth="1"/>
    <col min="14342" max="14342" width="1.85546875" customWidth="1"/>
    <col min="14343" max="14343" width="3.140625" customWidth="1"/>
    <col min="14344" max="14344" width="11" customWidth="1"/>
    <col min="14345" max="14345" width="10.42578125" customWidth="1"/>
    <col min="14346" max="14347" width="4.5703125" customWidth="1"/>
    <col min="14348" max="14349" width="5.140625" customWidth="1"/>
    <col min="14593" max="14593" width="4.5703125" customWidth="1"/>
    <col min="14594" max="14594" width="3.140625" customWidth="1"/>
    <col min="14595" max="14595" width="8.5703125" customWidth="1"/>
    <col min="14596" max="14596" width="11.42578125" customWidth="1"/>
    <col min="14597" max="14597" width="9.42578125" customWidth="1"/>
    <col min="14598" max="14598" width="1.85546875" customWidth="1"/>
    <col min="14599" max="14599" width="3.140625" customWidth="1"/>
    <col min="14600" max="14600" width="11" customWidth="1"/>
    <col min="14601" max="14601" width="10.42578125" customWidth="1"/>
    <col min="14602" max="14603" width="4.5703125" customWidth="1"/>
    <col min="14604" max="14605" width="5.140625" customWidth="1"/>
    <col min="14849" max="14849" width="4.5703125" customWidth="1"/>
    <col min="14850" max="14850" width="3.140625" customWidth="1"/>
    <col min="14851" max="14851" width="8.5703125" customWidth="1"/>
    <col min="14852" max="14852" width="11.42578125" customWidth="1"/>
    <col min="14853" max="14853" width="9.42578125" customWidth="1"/>
    <col min="14854" max="14854" width="1.85546875" customWidth="1"/>
    <col min="14855" max="14855" width="3.140625" customWidth="1"/>
    <col min="14856" max="14856" width="11" customWidth="1"/>
    <col min="14857" max="14857" width="10.42578125" customWidth="1"/>
    <col min="14858" max="14859" width="4.5703125" customWidth="1"/>
    <col min="14860" max="14861" width="5.140625" customWidth="1"/>
    <col min="15105" max="15105" width="4.5703125" customWidth="1"/>
    <col min="15106" max="15106" width="3.140625" customWidth="1"/>
    <col min="15107" max="15107" width="8.5703125" customWidth="1"/>
    <col min="15108" max="15108" width="11.42578125" customWidth="1"/>
    <col min="15109" max="15109" width="9.42578125" customWidth="1"/>
    <col min="15110" max="15110" width="1.85546875" customWidth="1"/>
    <col min="15111" max="15111" width="3.140625" customWidth="1"/>
    <col min="15112" max="15112" width="11" customWidth="1"/>
    <col min="15113" max="15113" width="10.42578125" customWidth="1"/>
    <col min="15114" max="15115" width="4.5703125" customWidth="1"/>
    <col min="15116" max="15117" width="5.140625" customWidth="1"/>
    <col min="15361" max="15361" width="4.5703125" customWidth="1"/>
    <col min="15362" max="15362" width="3.140625" customWidth="1"/>
    <col min="15363" max="15363" width="8.5703125" customWidth="1"/>
    <col min="15364" max="15364" width="11.42578125" customWidth="1"/>
    <col min="15365" max="15365" width="9.42578125" customWidth="1"/>
    <col min="15366" max="15366" width="1.85546875" customWidth="1"/>
    <col min="15367" max="15367" width="3.140625" customWidth="1"/>
    <col min="15368" max="15368" width="11" customWidth="1"/>
    <col min="15369" max="15369" width="10.42578125" customWidth="1"/>
    <col min="15370" max="15371" width="4.5703125" customWidth="1"/>
    <col min="15372" max="15373" width="5.140625" customWidth="1"/>
    <col min="15617" max="15617" width="4.5703125" customWidth="1"/>
    <col min="15618" max="15618" width="3.140625" customWidth="1"/>
    <col min="15619" max="15619" width="8.5703125" customWidth="1"/>
    <col min="15620" max="15620" width="11.42578125" customWidth="1"/>
    <col min="15621" max="15621" width="9.42578125" customWidth="1"/>
    <col min="15622" max="15622" width="1.85546875" customWidth="1"/>
    <col min="15623" max="15623" width="3.140625" customWidth="1"/>
    <col min="15624" max="15624" width="11" customWidth="1"/>
    <col min="15625" max="15625" width="10.42578125" customWidth="1"/>
    <col min="15626" max="15627" width="4.5703125" customWidth="1"/>
    <col min="15628" max="15629" width="5.140625" customWidth="1"/>
    <col min="15873" max="15873" width="4.5703125" customWidth="1"/>
    <col min="15874" max="15874" width="3.140625" customWidth="1"/>
    <col min="15875" max="15875" width="8.5703125" customWidth="1"/>
    <col min="15876" max="15876" width="11.42578125" customWidth="1"/>
    <col min="15877" max="15877" width="9.42578125" customWidth="1"/>
    <col min="15878" max="15878" width="1.85546875" customWidth="1"/>
    <col min="15879" max="15879" width="3.140625" customWidth="1"/>
    <col min="15880" max="15880" width="11" customWidth="1"/>
    <col min="15881" max="15881" width="10.42578125" customWidth="1"/>
    <col min="15882" max="15883" width="4.5703125" customWidth="1"/>
    <col min="15884" max="15885" width="5.140625" customWidth="1"/>
    <col min="16129" max="16129" width="4.5703125" customWidth="1"/>
    <col min="16130" max="16130" width="3.140625" customWidth="1"/>
    <col min="16131" max="16131" width="8.5703125" customWidth="1"/>
    <col min="16132" max="16132" width="11.42578125" customWidth="1"/>
    <col min="16133" max="16133" width="9.42578125" customWidth="1"/>
    <col min="16134" max="16134" width="1.85546875" customWidth="1"/>
    <col min="16135" max="16135" width="3.140625" customWidth="1"/>
    <col min="16136" max="16136" width="11" customWidth="1"/>
    <col min="16137" max="16137" width="10.42578125" customWidth="1"/>
    <col min="16138" max="16139" width="4.5703125" customWidth="1"/>
    <col min="16140" max="16141" width="5.140625" customWidth="1"/>
  </cols>
  <sheetData>
    <row r="1" spans="2:26" ht="30.75" customHeight="1">
      <c r="B1" s="110" t="s">
        <v>62</v>
      </c>
    </row>
    <row r="2" spans="2:26" ht="12.75" customHeight="1">
      <c r="B2" s="241" t="s">
        <v>301</v>
      </c>
    </row>
    <row r="3" spans="2:26" ht="24" customHeight="1" thickBot="1">
      <c r="B3" s="111" t="s">
        <v>63</v>
      </c>
      <c r="Q3" s="174" t="s">
        <v>152</v>
      </c>
    </row>
    <row r="4" spans="2:26" s="113" customFormat="1" ht="22.5">
      <c r="B4" s="360" t="s">
        <v>64</v>
      </c>
      <c r="C4" s="361"/>
      <c r="D4" s="112" t="s">
        <v>219</v>
      </c>
      <c r="E4" s="362" t="s">
        <v>65</v>
      </c>
      <c r="F4" s="363"/>
      <c r="G4" s="364" t="s">
        <v>66</v>
      </c>
      <c r="H4" s="365"/>
      <c r="I4" s="112" t="s">
        <v>67</v>
      </c>
      <c r="J4" s="364" t="s">
        <v>68</v>
      </c>
      <c r="K4" s="366"/>
      <c r="Z4" s="232"/>
    </row>
    <row r="5" spans="2:26" s="115" customFormat="1">
      <c r="B5" s="367" t="s">
        <v>69</v>
      </c>
      <c r="C5" s="368"/>
      <c r="D5" s="114" t="s">
        <v>70</v>
      </c>
      <c r="E5" s="369" t="s">
        <v>71</v>
      </c>
      <c r="F5" s="370"/>
      <c r="G5" s="368" t="s">
        <v>72</v>
      </c>
      <c r="H5" s="371"/>
      <c r="I5" s="114" t="s">
        <v>73</v>
      </c>
      <c r="J5" s="368" t="s">
        <v>74</v>
      </c>
      <c r="K5" s="372"/>
      <c r="Z5" s="233"/>
    </row>
    <row r="6" spans="2:26">
      <c r="B6" s="373" t="s">
        <v>75</v>
      </c>
      <c r="C6" s="371"/>
      <c r="D6" s="108">
        <v>0</v>
      </c>
      <c r="E6" s="374">
        <v>0</v>
      </c>
      <c r="F6" s="375"/>
      <c r="G6" s="376" t="str">
        <f>IF(E6=0,"",IF(E6&gt;1,(E6/E11)))</f>
        <v/>
      </c>
      <c r="H6" s="377"/>
      <c r="I6" s="116">
        <v>0</v>
      </c>
      <c r="J6" s="376" t="str">
        <f>IF($E6=0,"",IF($E6&gt;0,($G6*$I6)))</f>
        <v/>
      </c>
      <c r="K6" s="378"/>
    </row>
    <row r="7" spans="2:26">
      <c r="B7" s="373" t="s">
        <v>76</v>
      </c>
      <c r="C7" s="371"/>
      <c r="D7" s="108">
        <v>0</v>
      </c>
      <c r="E7" s="374">
        <v>0</v>
      </c>
      <c r="F7" s="375"/>
      <c r="G7" s="376" t="str">
        <f>IF(E7=0,"",IF(E7&gt;1,(E7/E11)))</f>
        <v/>
      </c>
      <c r="H7" s="377"/>
      <c r="I7" s="116">
        <v>5</v>
      </c>
      <c r="J7" s="376" t="str">
        <f>IF($E7=0,"",IF($E7&gt;0,($G7*$I7)))</f>
        <v/>
      </c>
      <c r="K7" s="378"/>
    </row>
    <row r="8" spans="2:26">
      <c r="B8" s="373" t="s">
        <v>77</v>
      </c>
      <c r="C8" s="371"/>
      <c r="D8" s="108">
        <v>0</v>
      </c>
      <c r="E8" s="374">
        <v>0</v>
      </c>
      <c r="F8" s="375"/>
      <c r="G8" s="376" t="str">
        <f>IF(E8=0,"",IF(E8&gt;1,(E8/E11)))</f>
        <v/>
      </c>
      <c r="H8" s="377"/>
      <c r="I8" s="116">
        <v>15</v>
      </c>
      <c r="J8" s="376" t="str">
        <f>IF($E8=0,"",IF($E8&gt;0,($G8*$I8)))</f>
        <v/>
      </c>
      <c r="K8" s="378"/>
    </row>
    <row r="9" spans="2:26">
      <c r="B9" s="373" t="s">
        <v>78</v>
      </c>
      <c r="C9" s="371"/>
      <c r="D9" s="108">
        <v>0</v>
      </c>
      <c r="E9" s="374">
        <v>0</v>
      </c>
      <c r="F9" s="375"/>
      <c r="G9" s="376" t="str">
        <f>IF(E9=0,"",IF(E9&gt;1,(E9/E11)))</f>
        <v/>
      </c>
      <c r="H9" s="377"/>
      <c r="I9" s="116">
        <v>30</v>
      </c>
      <c r="J9" s="376" t="str">
        <f>IF($E9=0,"",IF($E9&gt;0,($G9*$I9)))</f>
        <v/>
      </c>
      <c r="K9" s="378"/>
    </row>
    <row r="10" spans="2:26" ht="15.75" thickBot="1">
      <c r="B10" s="386" t="s">
        <v>52</v>
      </c>
      <c r="C10" s="387"/>
      <c r="D10" s="109">
        <v>0</v>
      </c>
      <c r="E10" s="388">
        <v>0</v>
      </c>
      <c r="F10" s="389"/>
      <c r="G10" s="390" t="str">
        <f>IF(E10=0,"",IF(E10&gt;1,(E10/E11)))</f>
        <v/>
      </c>
      <c r="H10" s="391"/>
      <c r="I10" s="117">
        <v>50</v>
      </c>
      <c r="J10" s="390" t="str">
        <f>IF($E10=0,"",IF($E10&gt;0,($G10*$I10)))</f>
        <v/>
      </c>
      <c r="K10" s="392"/>
      <c r="L10" s="379" t="s">
        <v>79</v>
      </c>
      <c r="M10" s="325"/>
    </row>
    <row r="11" spans="2:26" ht="15.75" thickBot="1">
      <c r="D11" s="118" t="s">
        <v>234</v>
      </c>
      <c r="E11" s="380">
        <f>SUM(E6:F10)</f>
        <v>0</v>
      </c>
      <c r="F11" s="381"/>
      <c r="K11" s="119" t="s">
        <v>80</v>
      </c>
      <c r="L11" s="380">
        <f>SUM(J6:J10)</f>
        <v>0</v>
      </c>
      <c r="M11" s="382"/>
    </row>
    <row r="12" spans="2:26">
      <c r="H12" s="242" t="s">
        <v>236</v>
      </c>
      <c r="I12" s="243"/>
      <c r="L12" s="325" t="s">
        <v>81</v>
      </c>
      <c r="M12" s="325"/>
    </row>
    <row r="13" spans="2:26" ht="57.95" customHeight="1" thickBot="1">
      <c r="B13" s="393" t="s">
        <v>82</v>
      </c>
      <c r="C13" s="394"/>
      <c r="D13" s="394"/>
      <c r="E13" s="394"/>
      <c r="F13" s="394"/>
      <c r="H13" s="399" t="s">
        <v>280</v>
      </c>
      <c r="I13" s="399"/>
      <c r="L13" s="120"/>
    </row>
    <row r="14" spans="2:26" ht="45.75" customHeight="1" thickBot="1">
      <c r="B14" s="395" t="s">
        <v>83</v>
      </c>
      <c r="C14" s="396"/>
      <c r="D14" s="396"/>
      <c r="E14" s="364" t="s">
        <v>84</v>
      </c>
      <c r="F14" s="366"/>
      <c r="H14" s="397" t="s">
        <v>85</v>
      </c>
      <c r="I14" s="398"/>
      <c r="J14" s="398"/>
      <c r="K14" s="398"/>
      <c r="L14" s="120"/>
    </row>
    <row r="15" spans="2:26" ht="56.25">
      <c r="B15" s="383" t="s">
        <v>86</v>
      </c>
      <c r="C15" s="371"/>
      <c r="D15" s="371"/>
      <c r="E15" s="384"/>
      <c r="F15" s="385"/>
      <c r="G15" s="121"/>
      <c r="H15" s="122" t="s">
        <v>87</v>
      </c>
      <c r="I15" s="123" t="s">
        <v>88</v>
      </c>
      <c r="J15" s="364" t="s">
        <v>89</v>
      </c>
      <c r="K15" s="366"/>
      <c r="L15" s="120"/>
    </row>
    <row r="16" spans="2:26">
      <c r="B16" s="400" t="s">
        <v>90</v>
      </c>
      <c r="C16" s="401"/>
      <c r="D16" s="401"/>
      <c r="E16" s="402"/>
      <c r="F16" s="403"/>
      <c r="H16" s="124" t="s">
        <v>91</v>
      </c>
      <c r="I16" s="125" t="s">
        <v>92</v>
      </c>
      <c r="J16" s="368" t="s">
        <v>93</v>
      </c>
      <c r="K16" s="405"/>
      <c r="L16" s="120"/>
    </row>
    <row r="17" spans="2:26">
      <c r="B17" s="126" t="s">
        <v>94</v>
      </c>
      <c r="C17" s="127"/>
      <c r="D17" s="128" t="s">
        <v>95</v>
      </c>
      <c r="E17" s="404"/>
      <c r="F17" s="403"/>
      <c r="H17" s="124" t="s">
        <v>96</v>
      </c>
      <c r="I17" s="129" t="str">
        <f>IF(E22&lt;=50,"X",IF(E22&gt;50,""))</f>
        <v/>
      </c>
      <c r="J17" s="368">
        <v>0</v>
      </c>
      <c r="K17" s="405"/>
      <c r="L17" s="120"/>
    </row>
    <row r="18" spans="2:26" ht="30.75" customHeight="1">
      <c r="B18" s="406" t="s">
        <v>97</v>
      </c>
      <c r="C18" s="371"/>
      <c r="D18" s="371"/>
      <c r="E18" s="402"/>
      <c r="F18" s="403"/>
      <c r="H18" s="124" t="s">
        <v>98</v>
      </c>
      <c r="I18" s="129" t="str">
        <f>IF(E22&lt;=50,"",IF(E22&lt;=75,"X",IF(E22&gt;75,"")))</f>
        <v/>
      </c>
      <c r="J18" s="368">
        <v>10</v>
      </c>
      <c r="K18" s="405"/>
      <c r="L18" s="120"/>
    </row>
    <row r="19" spans="2:26" ht="15.75" thickBot="1">
      <c r="B19" s="407" t="s">
        <v>99</v>
      </c>
      <c r="C19" s="387"/>
      <c r="D19" s="387"/>
      <c r="E19" s="408"/>
      <c r="F19" s="409"/>
      <c r="H19" s="124" t="s">
        <v>100</v>
      </c>
      <c r="I19" s="129" t="str">
        <f>IF(E22&lt;75,"",IF(E22&lt;=100,"X",IF(E22&gt;100,"")))</f>
        <v/>
      </c>
      <c r="J19" s="368">
        <v>20</v>
      </c>
      <c r="K19" s="405"/>
      <c r="L19" s="120"/>
    </row>
    <row r="20" spans="2:26" ht="15.75" thickBot="1">
      <c r="D20" s="118" t="s">
        <v>235</v>
      </c>
      <c r="E20" s="410"/>
      <c r="F20" s="411"/>
      <c r="H20" s="130" t="s">
        <v>101</v>
      </c>
      <c r="I20" s="131" t="str">
        <f>IF(E11=0,"",IF(E20=0,"",IF(E22&lt;100,"",IF(E22&gt;100,"X",))))</f>
        <v/>
      </c>
      <c r="J20" s="412">
        <v>30</v>
      </c>
      <c r="K20" s="413"/>
      <c r="L20" s="379" t="s">
        <v>102</v>
      </c>
      <c r="M20" s="325"/>
    </row>
    <row r="21" spans="2:26" ht="15.75" thickBot="1">
      <c r="L21" s="414" t="b">
        <f>IF(I17="X",J17,IF(I18="X",J18,IF(I19="X",J19,IF(I20="X",J20))))</f>
        <v>0</v>
      </c>
      <c r="M21" s="415"/>
    </row>
    <row r="22" spans="2:26" ht="15" customHeight="1" thickBot="1">
      <c r="D22" s="119" t="s">
        <v>103</v>
      </c>
      <c r="E22" s="416" t="str">
        <f>IF(E11=0,"",IF(E20=0,"",IF(E20&gt;0,E20/E11*100)))</f>
        <v/>
      </c>
      <c r="F22" s="417"/>
      <c r="G22" s="132"/>
      <c r="H22" s="423" t="s">
        <v>236</v>
      </c>
      <c r="I22" s="423"/>
      <c r="J22" s="423"/>
      <c r="K22" s="423"/>
      <c r="L22" s="418" t="s">
        <v>81</v>
      </c>
      <c r="M22" s="418"/>
    </row>
    <row r="23" spans="2:26" ht="21" customHeight="1">
      <c r="D23" s="119"/>
      <c r="E23" s="133"/>
      <c r="F23" s="133"/>
      <c r="G23" s="132"/>
      <c r="H23" s="419" t="s">
        <v>281</v>
      </c>
      <c r="I23" s="419"/>
      <c r="J23" s="419"/>
      <c r="K23" s="419"/>
      <c r="L23" s="134"/>
      <c r="M23" s="135"/>
    </row>
    <row r="24" spans="2:26" ht="33.75" customHeight="1" thickBot="1">
      <c r="B24" s="420" t="s">
        <v>104</v>
      </c>
      <c r="C24" s="421"/>
      <c r="D24" s="421"/>
      <c r="E24" s="421"/>
      <c r="F24" s="422"/>
      <c r="H24" s="424" t="s">
        <v>282</v>
      </c>
      <c r="I24" s="424"/>
      <c r="J24" s="424"/>
      <c r="K24" s="424"/>
      <c r="L24" s="137"/>
    </row>
    <row r="25" spans="2:26">
      <c r="B25" s="395" t="s">
        <v>105</v>
      </c>
      <c r="C25" s="425"/>
      <c r="D25" s="138" t="s">
        <v>106</v>
      </c>
      <c r="E25" s="426" t="s">
        <v>107</v>
      </c>
      <c r="F25" s="427"/>
      <c r="H25" s="424" t="s">
        <v>283</v>
      </c>
      <c r="I25" s="424"/>
      <c r="J25" s="424"/>
      <c r="K25" s="424"/>
      <c r="L25" s="137"/>
    </row>
    <row r="26" spans="2:26" ht="22.5">
      <c r="B26" s="124">
        <v>1</v>
      </c>
      <c r="C26" s="141" t="s">
        <v>108</v>
      </c>
      <c r="D26" s="142" t="s">
        <v>109</v>
      </c>
      <c r="E26" s="428">
        <f>E11</f>
        <v>0</v>
      </c>
      <c r="F26" s="385"/>
      <c r="H26" s="181"/>
      <c r="I26" s="181"/>
      <c r="J26" s="429"/>
      <c r="K26" s="429"/>
      <c r="L26" s="137"/>
    </row>
    <row r="27" spans="2:26" ht="33.75">
      <c r="B27" s="124">
        <v>2</v>
      </c>
      <c r="C27" s="141" t="s">
        <v>110</v>
      </c>
      <c r="D27" s="142" t="s">
        <v>111</v>
      </c>
      <c r="E27" s="428">
        <f>E20</f>
        <v>0</v>
      </c>
      <c r="F27" s="385"/>
      <c r="H27" s="139"/>
      <c r="I27" s="140"/>
      <c r="J27" s="429"/>
      <c r="K27" s="429"/>
      <c r="L27" s="137"/>
    </row>
    <row r="28" spans="2:26" ht="22.5">
      <c r="B28" s="124">
        <v>3</v>
      </c>
      <c r="C28" s="141" t="s">
        <v>112</v>
      </c>
      <c r="D28" s="142" t="s">
        <v>113</v>
      </c>
      <c r="E28" s="402">
        <f>I28</f>
        <v>0</v>
      </c>
      <c r="F28" s="385"/>
      <c r="H28" s="183">
        <f>E27*0.6</f>
        <v>0</v>
      </c>
      <c r="I28" s="182">
        <f>ROUND(H28,2)</f>
        <v>0</v>
      </c>
      <c r="J28" s="429"/>
      <c r="K28" s="429"/>
      <c r="L28" s="137"/>
    </row>
    <row r="29" spans="2:26" ht="34.5" thickBot="1">
      <c r="B29" s="143" t="s">
        <v>114</v>
      </c>
      <c r="C29" s="144" t="s">
        <v>115</v>
      </c>
      <c r="D29" s="145" t="s">
        <v>116</v>
      </c>
      <c r="E29" s="430">
        <f>SUM(E26,E28)</f>
        <v>0</v>
      </c>
      <c r="F29" s="431"/>
      <c r="H29" s="139"/>
      <c r="I29" s="140"/>
      <c r="J29" s="429"/>
      <c r="K29" s="429"/>
      <c r="L29" s="137"/>
    </row>
    <row r="30" spans="2:26">
      <c r="H30" s="139"/>
      <c r="I30" s="140"/>
      <c r="J30" s="429"/>
      <c r="K30" s="429"/>
      <c r="L30" s="379"/>
      <c r="M30" s="379"/>
      <c r="Z30" s="231">
        <v>0.05</v>
      </c>
    </row>
    <row r="31" spans="2:26">
      <c r="B31" s="397"/>
      <c r="C31" s="398"/>
      <c r="D31" s="398"/>
      <c r="E31" s="398"/>
      <c r="H31" s="132"/>
      <c r="I31" s="132"/>
      <c r="J31" s="132"/>
      <c r="K31" s="132"/>
      <c r="L31" s="432"/>
      <c r="M31" s="432"/>
      <c r="Z31" s="231">
        <v>5.6500000000000002E-2</v>
      </c>
    </row>
    <row r="32" spans="2:26" ht="15.75" thickBot="1">
      <c r="B32" s="146"/>
      <c r="C32" s="147"/>
      <c r="D32" s="147"/>
      <c r="E32" s="147"/>
      <c r="H32" s="132"/>
      <c r="I32" s="132"/>
      <c r="J32" s="132"/>
      <c r="K32" s="132"/>
      <c r="L32" s="429" t="s">
        <v>4</v>
      </c>
      <c r="M32" s="418"/>
      <c r="Z32" s="231">
        <v>0.06</v>
      </c>
    </row>
    <row r="33" spans="2:26" ht="15.75" thickBot="1">
      <c r="B33" s="379"/>
      <c r="C33" s="325"/>
      <c r="D33" s="115"/>
      <c r="E33" s="379"/>
      <c r="F33" s="394"/>
      <c r="H33" s="132"/>
      <c r="I33" s="132"/>
      <c r="J33" s="132"/>
      <c r="K33" s="119" t="s">
        <v>179</v>
      </c>
      <c r="L33" s="380">
        <f>SUM(L11,L21)</f>
        <v>0</v>
      </c>
      <c r="M33" s="415"/>
      <c r="Z33" s="231">
        <v>6.7500000000000004E-2</v>
      </c>
    </row>
    <row r="34" spans="2:26">
      <c r="B34" s="115"/>
      <c r="C34" s="115"/>
      <c r="D34" s="136"/>
      <c r="E34" s="433"/>
      <c r="F34" s="434"/>
      <c r="L34" s="148"/>
      <c r="Z34" s="231">
        <v>7.1999999999999995E-2</v>
      </c>
    </row>
    <row r="35" spans="2:26">
      <c r="B35" s="379"/>
      <c r="C35" s="379"/>
      <c r="D35" s="435"/>
      <c r="E35" s="437"/>
      <c r="F35" s="438"/>
      <c r="K35" s="149"/>
      <c r="Z35" s="231">
        <v>8.1000000000000003E-2</v>
      </c>
    </row>
    <row r="36" spans="2:26" ht="15.75" thickBot="1">
      <c r="B36" s="325"/>
      <c r="C36" s="325"/>
      <c r="D36" s="436"/>
      <c r="E36" s="438"/>
      <c r="F36" s="438"/>
      <c r="I36" s="136"/>
      <c r="Z36" s="231">
        <v>0.10199999999999999</v>
      </c>
    </row>
    <row r="37" spans="2:26" ht="22.5" customHeight="1">
      <c r="B37" s="115"/>
      <c r="C37" s="115"/>
      <c r="D37" s="136"/>
      <c r="E37" s="458"/>
      <c r="F37" s="458"/>
      <c r="I37" s="150"/>
      <c r="J37" s="445" t="s">
        <v>117</v>
      </c>
      <c r="K37" s="446"/>
      <c r="L37" s="447" t="s">
        <v>118</v>
      </c>
      <c r="M37" s="448"/>
      <c r="Z37" s="231">
        <v>0.12</v>
      </c>
    </row>
    <row r="38" spans="2:26" ht="15.75" thickBot="1">
      <c r="B38" s="136"/>
      <c r="C38" s="115"/>
      <c r="D38" s="136"/>
      <c r="E38" s="449"/>
      <c r="F38" s="450"/>
      <c r="J38" s="151" t="str">
        <f>IF(L33&lt;=5,"I",IF(L33&lt;=10,"II",IF(L33&lt;=15,"III",IF(L33&lt;=20,"IV",IF(L33&lt;=25,"V",IF(L33&lt;=30,"VI",IF(L33&gt;30,"")))))))</f>
        <v>I</v>
      </c>
      <c r="K38" s="152" t="str">
        <f>IF(L33&lt;=30,"",IF(L33&lt;=35,"VII",IF(L33&lt;=40,"VIII",IF(L33&lt;=45,"IX",IF(L33&lt;=50,"X",IF(L33&gt;50,"XI"))))))</f>
        <v/>
      </c>
      <c r="L38" s="153" t="str">
        <f>IF(L33&gt;30,"",IF(J38="I","0",IF(J38="II","5",IF(J38="III","10",IF(J38="IV","15",IF(J38="V","20",IF(J38="VI","25")))))))</f>
        <v>0</v>
      </c>
      <c r="M38" s="154" t="str">
        <f>IF(L33&lt;=30,"",IF(K38="VI","25",IF(K38="VII","30",IF(K38="VIII","35",IF(K38="IX","40",IF(K38="X","45",IF(K38="XI","50")))))))</f>
        <v/>
      </c>
      <c r="Z38" s="231">
        <v>0.13600000000000001</v>
      </c>
    </row>
    <row r="39" spans="2:26" ht="15.75" thickBot="1">
      <c r="B39" s="115"/>
      <c r="C39" s="115"/>
      <c r="D39" s="136"/>
      <c r="E39" s="155"/>
      <c r="F39" s="132"/>
      <c r="M39" s="244" t="s">
        <v>279</v>
      </c>
      <c r="Z39" s="231">
        <v>0.16</v>
      </c>
    </row>
    <row r="40" spans="2:26" ht="15.75" thickBot="1">
      <c r="B40" s="156" t="s">
        <v>19</v>
      </c>
      <c r="C40" s="157" t="s">
        <v>119</v>
      </c>
      <c r="D40" s="158"/>
      <c r="E40" s="158"/>
      <c r="F40" s="158"/>
      <c r="G40" s="158"/>
      <c r="H40" s="158"/>
      <c r="I40" s="159"/>
      <c r="J40" s="160" t="s">
        <v>120</v>
      </c>
      <c r="K40" s="451">
        <v>0</v>
      </c>
      <c r="L40" s="452"/>
      <c r="M40" s="453"/>
      <c r="Z40" s="231">
        <v>0.17</v>
      </c>
    </row>
    <row r="41" spans="2:26" ht="15.75" thickBot="1">
      <c r="B41" s="156" t="s">
        <v>20</v>
      </c>
      <c r="C41" s="157" t="s">
        <v>121</v>
      </c>
      <c r="D41" s="158"/>
      <c r="E41" s="158"/>
      <c r="F41" s="158"/>
      <c r="G41" s="158"/>
      <c r="H41" s="158"/>
      <c r="I41" s="158"/>
      <c r="J41" s="160" t="s">
        <v>120</v>
      </c>
      <c r="K41" s="454">
        <f>O41</f>
        <v>0</v>
      </c>
      <c r="L41" s="454"/>
      <c r="M41" s="455"/>
      <c r="N41" s="183">
        <f>IF(L33&gt;30,K40*(1+M38/100),IF(L33&lt;=30,K40*(1+L38/100)))</f>
        <v>0</v>
      </c>
      <c r="O41" s="182">
        <f>ROUND(N41,2)</f>
        <v>0</v>
      </c>
      <c r="Z41" s="231">
        <v>0.2</v>
      </c>
    </row>
    <row r="42" spans="2:26" ht="15.75" thickBot="1">
      <c r="B42" s="156" t="s">
        <v>21</v>
      </c>
      <c r="C42" s="185" t="s">
        <v>233</v>
      </c>
      <c r="D42" s="158"/>
      <c r="E42" s="158"/>
      <c r="F42" s="158"/>
      <c r="G42" s="158"/>
      <c r="H42" s="158"/>
      <c r="I42" s="158"/>
      <c r="J42" s="161" t="s">
        <v>122</v>
      </c>
      <c r="K42" s="456">
        <f>E29*K41</f>
        <v>0</v>
      </c>
      <c r="L42" s="457"/>
      <c r="M42" s="415"/>
      <c r="P42" s="177"/>
    </row>
    <row r="43" spans="2:26" ht="15.75" thickBot="1">
      <c r="J43" s="162"/>
      <c r="K43" s="163"/>
      <c r="L43" s="164"/>
      <c r="M43" s="164"/>
      <c r="P43" s="177"/>
    </row>
    <row r="44" spans="2:26" ht="15.75" thickBot="1">
      <c r="I44" s="165" t="s">
        <v>153</v>
      </c>
      <c r="J44" s="166"/>
      <c r="K44" s="439"/>
      <c r="L44" s="440"/>
      <c r="M44" s="441"/>
    </row>
    <row r="45" spans="2:26" ht="16.5" thickBot="1">
      <c r="I45" s="165" t="s">
        <v>123</v>
      </c>
      <c r="J45" s="166"/>
      <c r="K45" s="442">
        <f>K42*K44</f>
        <v>0</v>
      </c>
      <c r="L45" s="443"/>
      <c r="M45" s="444"/>
      <c r="Q45" s="239" t="s">
        <v>284</v>
      </c>
      <c r="Z45" s="224" t="s">
        <v>272</v>
      </c>
    </row>
    <row r="46" spans="2:26" ht="15.75" thickBot="1">
      <c r="J46" s="166"/>
      <c r="K46" s="167"/>
      <c r="L46" s="168"/>
      <c r="M46" s="168"/>
      <c r="Z46" s="231" t="str">
        <f>"CC tabellare= "&amp;D29&amp;" "&amp;E29&amp;" x "&amp;C41&amp;K41&amp;" x "&amp;I44&amp;K44&amp;" = "&amp;K45</f>
        <v>CC tabellare= Superficie complessiva 0 x Costo a mq di costruzione maggiorato (Bx(1+M/100)0 x Percentuale % = 0</v>
      </c>
    </row>
    <row r="47" spans="2:26" ht="15.75" thickBot="1">
      <c r="B47" s="169"/>
      <c r="C47" s="132" t="s">
        <v>124</v>
      </c>
      <c r="Q47" s="239" t="s">
        <v>209</v>
      </c>
    </row>
    <row r="48" spans="2:26" ht="15.75" thickBot="1">
      <c r="C48" s="110"/>
    </row>
    <row r="49" spans="2:13" ht="15.75" thickBot="1">
      <c r="B49" s="170"/>
      <c r="C49" s="132" t="s">
        <v>125</v>
      </c>
    </row>
    <row r="50" spans="2:13" ht="15.75" thickBot="1"/>
    <row r="51" spans="2:13" ht="15.75" thickBot="1">
      <c r="B51" s="171"/>
      <c r="C51" s="172" t="s">
        <v>273</v>
      </c>
      <c r="D51" s="172"/>
      <c r="E51" s="172"/>
      <c r="F51" s="111"/>
      <c r="G51" s="7"/>
      <c r="H51" s="7"/>
      <c r="I51" s="7"/>
      <c r="J51" s="7"/>
      <c r="K51" s="7"/>
      <c r="L51" s="7"/>
      <c r="M51" s="7"/>
    </row>
    <row r="52" spans="2:13" ht="15.75" thickBot="1">
      <c r="B52" s="132"/>
      <c r="C52" s="172"/>
      <c r="D52" s="172"/>
      <c r="E52" s="172"/>
      <c r="F52" s="111"/>
      <c r="G52" s="7"/>
      <c r="H52" s="7"/>
      <c r="I52" s="7"/>
      <c r="J52" s="7"/>
      <c r="K52" s="7"/>
      <c r="L52" s="7"/>
      <c r="M52" s="7"/>
    </row>
    <row r="53" spans="2:13" ht="15.75" thickBot="1">
      <c r="B53" s="173"/>
      <c r="C53" s="172" t="s">
        <v>215</v>
      </c>
      <c r="D53" s="172"/>
      <c r="E53" s="172"/>
      <c r="F53" s="111"/>
      <c r="G53" s="7"/>
      <c r="H53" s="7"/>
      <c r="I53" s="7"/>
      <c r="J53" s="7"/>
      <c r="K53" s="7"/>
      <c r="L53" s="7"/>
      <c r="M53" s="7"/>
    </row>
  </sheetData>
  <sheetProtection algorithmName="SHA-512" hashValue="2G3BJwjs9dWcWQkAdCmF0SYg/evAJHEr9EWR9xQhzXlenZAKnFxSIYPHywbIDA1wAZys5wvYWKvlB9ps7xL7Dg==" saltValue="ahf/gzpCwYoJkPa4KlYE8Q==" spinCount="100000" sheet="1" objects="1" scenarios="1" selectLockedCells="1"/>
  <mergeCells count="93">
    <mergeCell ref="K44:M44"/>
    <mergeCell ref="K45:M45"/>
    <mergeCell ref="J37:K37"/>
    <mergeCell ref="L37:M37"/>
    <mergeCell ref="E38:F38"/>
    <mergeCell ref="K40:M40"/>
    <mergeCell ref="K41:M41"/>
    <mergeCell ref="K42:M42"/>
    <mergeCell ref="E37:F37"/>
    <mergeCell ref="E34:F34"/>
    <mergeCell ref="B35:B36"/>
    <mergeCell ref="C35:C36"/>
    <mergeCell ref="D35:D36"/>
    <mergeCell ref="E35:F36"/>
    <mergeCell ref="B31:E31"/>
    <mergeCell ref="L31:M31"/>
    <mergeCell ref="L32:M32"/>
    <mergeCell ref="B33:C33"/>
    <mergeCell ref="E33:F33"/>
    <mergeCell ref="L33:M33"/>
    <mergeCell ref="L30:M30"/>
    <mergeCell ref="B25:C25"/>
    <mergeCell ref="E25:F25"/>
    <mergeCell ref="E26:F26"/>
    <mergeCell ref="J26:K26"/>
    <mergeCell ref="E27:F27"/>
    <mergeCell ref="J27:K27"/>
    <mergeCell ref="E28:F28"/>
    <mergeCell ref="J28:K28"/>
    <mergeCell ref="E29:F29"/>
    <mergeCell ref="J29:K29"/>
    <mergeCell ref="J30:K30"/>
    <mergeCell ref="H25:K25"/>
    <mergeCell ref="L21:M21"/>
    <mergeCell ref="E22:F22"/>
    <mergeCell ref="L22:M22"/>
    <mergeCell ref="H23:K23"/>
    <mergeCell ref="B24:F24"/>
    <mergeCell ref="H22:K22"/>
    <mergeCell ref="H24:K24"/>
    <mergeCell ref="L20:M20"/>
    <mergeCell ref="B16:D16"/>
    <mergeCell ref="E16:F17"/>
    <mergeCell ref="J16:K16"/>
    <mergeCell ref="J17:K17"/>
    <mergeCell ref="B18:D18"/>
    <mergeCell ref="E18:F18"/>
    <mergeCell ref="J18:K18"/>
    <mergeCell ref="B19:D19"/>
    <mergeCell ref="E19:F19"/>
    <mergeCell ref="J19:K19"/>
    <mergeCell ref="E20:F20"/>
    <mergeCell ref="J20:K20"/>
    <mergeCell ref="L12:M12"/>
    <mergeCell ref="B13:F13"/>
    <mergeCell ref="B14:D14"/>
    <mergeCell ref="E14:F14"/>
    <mergeCell ref="H14:K14"/>
    <mergeCell ref="H13:I13"/>
    <mergeCell ref="B15:D15"/>
    <mergeCell ref="E15:F15"/>
    <mergeCell ref="J15:K15"/>
    <mergeCell ref="B10:C10"/>
    <mergeCell ref="E10:F10"/>
    <mergeCell ref="G10:H10"/>
    <mergeCell ref="J10:K10"/>
    <mergeCell ref="L10:M10"/>
    <mergeCell ref="E11:F11"/>
    <mergeCell ref="L11:M11"/>
    <mergeCell ref="B8:C8"/>
    <mergeCell ref="E8:F8"/>
    <mergeCell ref="G8:H8"/>
    <mergeCell ref="J8:K8"/>
    <mergeCell ref="B9:C9"/>
    <mergeCell ref="E9:F9"/>
    <mergeCell ref="G9:H9"/>
    <mergeCell ref="J9:K9"/>
    <mergeCell ref="B6:C6"/>
    <mergeCell ref="E6:F6"/>
    <mergeCell ref="G6:H6"/>
    <mergeCell ref="J6:K6"/>
    <mergeCell ref="B7:C7"/>
    <mergeCell ref="E7:F7"/>
    <mergeCell ref="G7:H7"/>
    <mergeCell ref="J7:K7"/>
    <mergeCell ref="B4:C4"/>
    <mergeCell ref="E4:F4"/>
    <mergeCell ref="G4:H4"/>
    <mergeCell ref="J4:K4"/>
    <mergeCell ref="B5:C5"/>
    <mergeCell ref="E5:F5"/>
    <mergeCell ref="G5:H5"/>
    <mergeCell ref="J5:K5"/>
  </mergeCells>
  <dataValidations count="1">
    <dataValidation type="list" allowBlank="1" showInputMessage="1" showErrorMessage="1" sqref="K44:M44">
      <formula1>$Z$29:$Z$41</formula1>
    </dataValidation>
  </dataValidations>
  <hyperlinks>
    <hyperlink ref="M39" r:id="rId1"/>
  </hyperlinks>
  <pageMargins left="0.7" right="0.7" top="0.75" bottom="0.75" header="0.3" footer="0.3"/>
  <pageSetup paperSize="8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U S m V O 7 V l A u l A A A A 9 g A A A B I A H A B D b 2 5 m a W c v U G F j a 2 F n Z S 5 4 b W w g o h g A K K A U A A A A A A A A A A A A A A A A A A A A A A A A A A A A h Y + x D o I w G I R f h X S n L c W B k J 8 y O J l I Y q I x r k 2 p 0 A j F 0 G J 5 N w c f y V c Q o 6 i b 4 9 1 9 l 9 z d r z f I x 7 Y J L q q 3 u j M Z i j B F g T K y K 7 W p M j S 4 Y 5 i g n M N G y J O o V D D B x q a j 1 R m q n T u n h H j v s Y 9 x 1 1 e E U R q R Q 7 H e y l q 1 I t T G O m G k Q p 9 W + b + F O O x f Y z j D E V 3 g O J k 2 A Z l N K L T 5 A m z K n u m P C c u h c U O v u H b h a g d k l k D e H / g D U E s D B B Q A A g A I A A l E p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R K Z U K I p H u A 4 A A A A R A A A A E w A c A E Z v c m 1 1 b G F z L 1 N l Y 3 R p b 2 4 x L m 0 g o h g A K K A U A A A A A A A A A A A A A A A A A A A A A A A A A A A A K 0 5 N L s n M z 1 M I h t C G 1 g B Q S w E C L Q A U A A I A C A A J R K Z U 7 t W U C 6 U A A A D 2 A A A A E g A A A A A A A A A A A A A A A A A A A A A A Q 2 9 u Z m l n L 1 B h Y 2 t h Z 2 U u e G 1 s U E s B A i 0 A F A A C A A g A C U S m V A / K 6 a u k A A A A 6 Q A A A B M A A A A A A A A A A A A A A A A A 8 Q A A A F t D b 2 5 0 Z W 5 0 X 1 R 5 c G V z X S 5 4 b W x Q S w E C L Q A U A A I A C A A J R K Z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1 2 n m r g q 5 0 y T z X / c H y L i F w A A A A A C A A A A A A A D Z g A A w A A A A B A A A A C H o G z 3 P M t U z c B J c g R s L 2 4 v A A A A A A S A A A C g A A A A E A A A A L o A F s a j U w m m 9 y p E L i q z O s l Q A A A A p E G p C r H j I m o g o 2 k r I f f j g c A g L g I F + z 4 M R V v h Q Z j z z Y j a e T O l p T U 5 q k S u I 5 F v 2 M t k 8 h b U 2 u 6 L V X 9 T T g o 8 Q d P T L P 9 S n X 1 v h Q B h K / h 9 z 4 1 s k 2 I U A A A A J 0 y x D s l v v I N Y 8 j W d B t C j 2 z P o G l k = < / D a t a M a s h u p > 
</file>

<file path=customXml/itemProps1.xml><?xml version="1.0" encoding="utf-8"?>
<ds:datastoreItem xmlns:ds="http://schemas.openxmlformats.org/officeDocument/2006/customXml" ds:itemID="{2354BA6C-0016-4A8D-B164-CD3055C289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</vt:i4>
      </vt:variant>
    </vt:vector>
  </HeadingPairs>
  <TitlesOfParts>
    <vt:vector size="9" baseType="lpstr">
      <vt:lpstr>STARCH</vt:lpstr>
      <vt:lpstr>VARIANTI</vt:lpstr>
      <vt:lpstr>NOTE PER EVITARE INTEGRAZIONI</vt:lpstr>
      <vt:lpstr>CALCOLO</vt:lpstr>
      <vt:lpstr>Tariffe_U1</vt:lpstr>
      <vt:lpstr>Tariffe_U2</vt:lpstr>
      <vt:lpstr>CC Tabellare</vt:lpstr>
      <vt:lpstr>CALCOLO!Area_stampa</vt:lpstr>
      <vt:lpstr>'CC Tabellare'!Area_stampa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Krizia Albano</dc:creator>
  <cp:lastModifiedBy>Capasso Gianni</cp:lastModifiedBy>
  <cp:lastPrinted>2022-08-31T15:02:30Z</cp:lastPrinted>
  <dcterms:created xsi:type="dcterms:W3CDTF">2022-03-21T09:34:30Z</dcterms:created>
  <dcterms:modified xsi:type="dcterms:W3CDTF">2025-09-03T08:40:19Z</dcterms:modified>
</cp:coreProperties>
</file>