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workbookProtection workbookAlgorithmName="SHA-512" workbookHashValue="p0ETPbO+jOlEQq3VmWnS2g5BE9iPMXfsVkxWGojeschqIfD1rtn+H2//DItZPGiATijcV7h9i3sCaK/qsz/baA==" workbookSaltValue="UQCE9/Ja5ToWW8h0FP8Wvg==" workbookSpinCount="100000" lockStructure="1"/>
  <bookViews>
    <workbookView xWindow="-105" yWindow="-105" windowWidth="23265" windowHeight="12585" tabRatio="714" firstSheet="2" activeTab="2"/>
  </bookViews>
  <sheets>
    <sheet name="STARCH" sheetId="7" state="hidden" r:id="rId1"/>
    <sheet name="VARIANTI" sheetId="8" state="hidden" r:id="rId2"/>
    <sheet name="SciaSanDconf" sheetId="4" r:id="rId3"/>
  </sheets>
  <definedNames>
    <definedName name="_xlnm.Print_Area" localSheetId="2">SciaSanDconf!$R$2:$AG$138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8" l="1"/>
  <c r="H8" i="8"/>
  <c r="AM11" i="4"/>
  <c r="AP11" i="4"/>
  <c r="AP47" i="4"/>
  <c r="AM99" i="4"/>
  <c r="AM74" i="4"/>
  <c r="AM57" i="4"/>
  <c r="AM55" i="4"/>
  <c r="AM50" i="4"/>
  <c r="G7" i="8"/>
  <c r="G10" i="8"/>
  <c r="E7" i="8"/>
  <c r="E9" i="8"/>
  <c r="E8" i="8"/>
  <c r="E10" i="8"/>
  <c r="G9" i="8" l="1"/>
  <c r="G8" i="8"/>
  <c r="AM13" i="4"/>
  <c r="C3" i="7" l="1"/>
  <c r="C2" i="7"/>
  <c r="C5" i="7"/>
  <c r="B5" i="7" s="1"/>
  <c r="C4" i="7"/>
  <c r="B4" i="7" s="1"/>
  <c r="AI111" i="4"/>
  <c r="B2" i="7" l="1"/>
  <c r="D2" i="7"/>
  <c r="B3" i="7"/>
  <c r="D3" i="7"/>
  <c r="T112" i="4"/>
  <c r="AJ13" i="4" l="1"/>
  <c r="AJ14" i="4" s="1"/>
  <c r="X15" i="4" s="1"/>
  <c r="X17" i="4" l="1"/>
  <c r="AM17" i="4" s="1"/>
  <c r="AJ11" i="4" l="1"/>
  <c r="AJ12" i="4" s="1"/>
  <c r="X19" i="4" s="1"/>
  <c r="V113" i="4" l="1"/>
  <c r="AF50" i="4"/>
  <c r="AF55" i="4"/>
  <c r="AF57" i="4" l="1"/>
  <c r="AB91" i="4"/>
  <c r="AB89" i="4"/>
  <c r="AB87" i="4"/>
  <c r="AB85" i="4"/>
  <c r="AB93" i="4" l="1"/>
  <c r="AI93" i="4" s="1"/>
  <c r="V99" i="4" s="1"/>
  <c r="AB99" i="4" l="1"/>
  <c r="Z21" i="4" l="1"/>
  <c r="AB67" i="4"/>
  <c r="AB65" i="4"/>
  <c r="AB49" i="4"/>
  <c r="AB47" i="4"/>
  <c r="AI69" i="4" l="1"/>
  <c r="AI70" i="4" s="1"/>
  <c r="V74" i="4" s="1"/>
  <c r="AB51" i="4"/>
  <c r="AJ51" i="4" l="1"/>
  <c r="AJ52" i="4" s="1"/>
  <c r="V57" i="4" l="1"/>
  <c r="AB57" i="4" s="1"/>
  <c r="AB69" i="4" l="1"/>
  <c r="AB74" i="4" s="1"/>
  <c r="V115" i="4" l="1"/>
  <c r="V117" i="4" l="1"/>
  <c r="V136" i="4" s="1"/>
  <c r="AF111" i="4" l="1"/>
  <c r="AF114" i="4" s="1"/>
  <c r="AF116" i="4" l="1"/>
  <c r="AF113" i="4"/>
</calcChain>
</file>

<file path=xl/sharedStrings.xml><?xml version="1.0" encoding="utf-8"?>
<sst xmlns="http://schemas.openxmlformats.org/spreadsheetml/2006/main" count="316" uniqueCount="169">
  <si>
    <t>=</t>
  </si>
  <si>
    <t>x</t>
  </si>
  <si>
    <t>(mq)</t>
  </si>
  <si>
    <t>(€/mq)</t>
  </si>
  <si>
    <t>-</t>
  </si>
  <si>
    <r>
      <t xml:space="preserve">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</si>
  <si>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MSP</t>
  </si>
  <si>
    <t>TOTALE</t>
  </si>
  <si>
    <t>€/mq</t>
  </si>
  <si>
    <t>NO</t>
  </si>
  <si>
    <t>SI</t>
  </si>
  <si>
    <t>mq</t>
  </si>
  <si>
    <r>
      <t xml:space="preserve">Standard </t>
    </r>
    <r>
      <rPr>
        <b/>
        <vertAlign val="superscript"/>
        <sz val="9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</si>
  <si>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9"/>
        <color theme="1"/>
        <rFont val="Calibri"/>
        <family val="2"/>
        <scheme val="minor"/>
      </rPr>
      <t>(3)</t>
    </r>
  </si>
  <si>
    <r>
      <t xml:space="preserve">Superficie 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</si>
  <si>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Standard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</si>
  <si>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 xml:space="preserve">Tariffa 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</si>
  <si>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Area dotazione</t>
  </si>
  <si>
    <t>[mq]</t>
  </si>
  <si>
    <t>[€]</t>
  </si>
  <si>
    <t>Importo [€] della monetizzazione</t>
  </si>
  <si>
    <r>
      <t xml:space="preserve">Tipologia Superficie </t>
    </r>
    <r>
      <rPr>
        <b/>
        <vertAlign val="superscript"/>
        <sz val="9"/>
        <color theme="1"/>
        <rFont val="Calibri"/>
        <family val="2"/>
        <scheme val="minor"/>
      </rPr>
      <t>(1)</t>
    </r>
  </si>
  <si>
    <t>Sf</t>
  </si>
  <si>
    <t>St</t>
  </si>
  <si>
    <t>V</t>
  </si>
  <si>
    <t>Sc</t>
  </si>
  <si>
    <t>Sv</t>
  </si>
  <si>
    <t>§</t>
  </si>
  <si>
    <t>Area (SdF)</t>
  </si>
  <si>
    <t>Area (SdP)</t>
  </si>
  <si>
    <t>Versamento Rata n. 2</t>
  </si>
  <si>
    <t>Versamento Rata n. 3</t>
  </si>
  <si>
    <t>TOTALE DOTAZIONE (Area)</t>
  </si>
  <si>
    <t>OBLAZIONE</t>
  </si>
  <si>
    <t>Versamento Rata n. 1 + Fidejussione importi residui</t>
  </si>
  <si>
    <t>Importo fidejussione</t>
  </si>
  <si>
    <t>CONTRIBUTI DA CORRISPONDERE ALL'AMMINISTRAZIONE COMUNALE</t>
  </si>
  <si>
    <t>●</t>
  </si>
  <si>
    <t>CS</t>
  </si>
  <si>
    <t>TIPOLOGIA DI SANATORIA</t>
  </si>
  <si>
    <t xml:space="preserve">Dotazione [mq] </t>
  </si>
  <si>
    <t>Da versare:</t>
  </si>
  <si>
    <t>Standard</t>
  </si>
  <si>
    <t>Tariffa</t>
  </si>
  <si>
    <t>MPP1</t>
  </si>
  <si>
    <t>MPP2</t>
  </si>
  <si>
    <t>MPP</t>
  </si>
  <si>
    <t>DOTAZIONE CALCOLATA SULLA DIFFERENZA TRA STATO DI FATTO (SdF) E STATO DI PROGETTO (SdP)</t>
  </si>
  <si>
    <t>Mtot</t>
  </si>
  <si>
    <t>CP</t>
  </si>
  <si>
    <t>SL</t>
  </si>
  <si>
    <t>ad esempio in caso di cambio d'uso o ristrutturazione edilizia riconfigurativa</t>
  </si>
  <si>
    <t>Tipologia Superficie</t>
  </si>
  <si>
    <t>Superficie</t>
  </si>
  <si>
    <t>VERDE ATTREZZATO</t>
  </si>
  <si>
    <t>ISTRUZIONE</t>
  </si>
  <si>
    <t>INTERESSE COMUNE</t>
  </si>
  <si>
    <t>CULTO</t>
  </si>
  <si>
    <t>Da reperire o monetizzare</t>
  </si>
  <si>
    <t>MVS</t>
  </si>
  <si>
    <t>MONETIZZAZIONE VERDE E ALTRI STANDARD (MVS)</t>
  </si>
  <si>
    <t>Produrre Allegato 1F (dimostrazione grafica superfici)</t>
  </si>
  <si>
    <t>Standard*</t>
  </si>
  <si>
    <t>*a titolo esemplificativo uso Uf in PCC-PUA</t>
  </si>
  <si>
    <t>MONETIZZAZIONE PARCHEGGI PRIVATI (MPP)</t>
  </si>
  <si>
    <t>DA CALCOLARE SOLO IN CASI PARTICOLARI *</t>
  </si>
  <si>
    <t>L'intervento risulta conforme alla disciplina urbanistica ed edilizia vigente sia al momento di realizzazione dello stesso,</t>
  </si>
  <si>
    <t>sia al momento di presentazione della domanda di Permesso di Costruire in Sanatoria.</t>
  </si>
  <si>
    <t>D.L. 69/2024 "Decreto Salva Casa"</t>
  </si>
  <si>
    <r>
      <t xml:space="preserve">Valore venale immobile </t>
    </r>
    <r>
      <rPr>
        <b/>
        <sz val="10"/>
        <color rgb="FFFF0000"/>
        <rFont val="Calibri"/>
        <family val="2"/>
        <scheme val="minor"/>
      </rPr>
      <t>ante</t>
    </r>
  </si>
  <si>
    <r>
      <t xml:space="preserve">Valore venale immobile </t>
    </r>
    <r>
      <rPr>
        <b/>
        <sz val="10"/>
        <color rgb="FFFF0000"/>
        <rFont val="Calibri"/>
        <family val="2"/>
        <scheme val="minor"/>
      </rPr>
      <t>post</t>
    </r>
  </si>
  <si>
    <t>%IVV</t>
  </si>
  <si>
    <t>2x%IVV</t>
  </si>
  <si>
    <t>NELLA SCIA IN SANATORIA</t>
  </si>
  <si>
    <t>Nei casi di Doppia Conformità, da un minimo di € 516 ad un massimo di € 5.164</t>
  </si>
  <si>
    <t>L'oblazione è parametrara al doppio dell'aumento di valore venale dell'immobile, come valutato dall'Agenzia delle Entrate:</t>
  </si>
  <si>
    <t>ANDAMENTO DELL'OBLAZIONE IN FUNZIONE DELL'AUMENTO DI VALORE VENALE</t>
  </si>
  <si>
    <t>OBLAZIONE "G"</t>
  </si>
  <si>
    <t>OBLAZIONE "DC"</t>
  </si>
  <si>
    <t>2x%IVV = doppio dell'incremento percentuale di valore venale</t>
  </si>
  <si>
    <t>Oblazione "DC" = Oblazione per sanatoria con Doppia Conformità</t>
  </si>
  <si>
    <t>Oblazione "G" = Oblazione per sanatoria Giurisprudenziale</t>
  </si>
  <si>
    <t>tendenza</t>
  </si>
  <si>
    <t>tendenza arrotonda</t>
  </si>
  <si>
    <t>%IVV arrotonda</t>
  </si>
  <si>
    <t>(%)</t>
  </si>
  <si>
    <t>OBLAZIONE DOPPIA CONFORMITA'</t>
  </si>
  <si>
    <t>Al momento della presentazione della SCIA</t>
  </si>
  <si>
    <t>CALCOLO OBLAZIONE SCIA AI SENSI D.L. 69/2024 "DECRETO SALVA CASA"</t>
  </si>
  <si>
    <t>L'intervento risulta conforme solo alla disciplina urbanistica ed edilizia vigente al momento di presentazione dello stesso,</t>
  </si>
  <si>
    <t>ma non alla disciplina urbanistica ed edilizia vigente al momento di realizzazione.</t>
  </si>
  <si>
    <t>Nei casi di Sanatoria Giurisprudenziale, da un minimo di € 1.032 ad un massimo di € 10.328</t>
  </si>
  <si>
    <t>Pag. 1/4</t>
  </si>
  <si>
    <t>Pag 2/4</t>
  </si>
  <si>
    <t>Pag 3/4</t>
  </si>
  <si>
    <t>Pag 4/4</t>
  </si>
  <si>
    <t>RIEPILOGO OBLAZIONE E MONETIZZAZIONE - MODALITA' DI VERSAMENTO</t>
  </si>
  <si>
    <t>CS al momento della presentazione della SCIA</t>
  </si>
  <si>
    <t>CP importo non rateizzabile ai sensi della DD 2383/2020</t>
  </si>
  <si>
    <t>oppure con le modalità di rateizzazione dell'oblazione</t>
  </si>
  <si>
    <t>Entro 9 mesi dal rilascio del PdC</t>
  </si>
  <si>
    <t>Entro 18 mesi dal rilascio del PdC</t>
  </si>
  <si>
    <t>Contributo Straordinario CS o Città Pubblica CP</t>
  </si>
  <si>
    <t>MONETIZZAZIONE (se dovuta)</t>
  </si>
  <si>
    <t>CONTRIBUTO CITTA' PUBBLICA (se dovuto)</t>
  </si>
  <si>
    <t>CONTRIBUTO STRAORDINARIO (se dovuto)</t>
  </si>
  <si>
    <t>percentuale d'incremento del valore venale immobiliare</t>
  </si>
  <si>
    <t>raddoppio della percentuale d'incremento del valore venale immobiliare</t>
  </si>
  <si>
    <t>L'oblazione deve essere sommata al Contributo di Costruzione dovuto in via ordinaria, da determinarsi a parte con prospetto di calcolo Allegato 1C</t>
  </si>
  <si>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 xml:space="preserve"> Cosa si intende per "Doppia Conformità" ai fini della determinazione dell'oblazione:</t>
    </r>
  </si>
  <si>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Cosa si intende per "Giurisprudenziale" ai fini della determinazione dell'oblazione:</t>
    </r>
  </si>
  <si>
    <t>CDC</t>
  </si>
  <si>
    <r>
      <t>Si richiede la rateizzazione</t>
    </r>
    <r>
      <rPr>
        <b/>
        <i/>
        <sz val="10"/>
        <color theme="1"/>
        <rFont val="Calibri"/>
        <family val="2"/>
        <scheme val="minor"/>
      </rPr>
      <t>?</t>
    </r>
  </si>
  <si>
    <t>oppure secondo il piano di rateizzazione</t>
  </si>
  <si>
    <t>Piano di rateizzazione (ammessa solo per importi &gt; 5.000 €)</t>
  </si>
  <si>
    <t>Totale complessivo degli importi dovuti (Oblazione + Monetizzazioni + CP)</t>
  </si>
  <si>
    <t>inserire valore ante come da perizia (vedasi descrizione dettagliata sotto)</t>
  </si>
  <si>
    <t>inserire valore post come da perizia (vedasi descrizione dettagliata sotto)</t>
  </si>
  <si>
    <r>
      <t xml:space="preserve">CALCOLO </t>
    </r>
    <r>
      <rPr>
        <b/>
        <sz val="12"/>
        <color rgb="FFFF0000"/>
        <rFont val="Calibri"/>
        <family val="2"/>
        <scheme val="minor"/>
      </rPr>
      <t>OBLAZIONE</t>
    </r>
    <r>
      <rPr>
        <b/>
        <sz val="12"/>
        <color theme="1"/>
        <rFont val="Calibri"/>
        <family val="2"/>
        <scheme val="minor"/>
      </rPr>
      <t xml:space="preserve"> SCIA IN SANATORIA CON </t>
    </r>
    <r>
      <rPr>
        <b/>
        <sz val="12"/>
        <color rgb="FFFF0000"/>
        <rFont val="Calibri"/>
        <family val="2"/>
        <scheme val="minor"/>
      </rPr>
      <t xml:space="preserve">DOPPIA CONFORMITA' </t>
    </r>
    <r>
      <rPr>
        <b/>
        <vertAlign val="superscript"/>
        <sz val="12"/>
        <color rgb="FFFF0000"/>
        <rFont val="Calibri"/>
        <family val="2"/>
        <scheme val="minor"/>
      </rPr>
      <t>(1)</t>
    </r>
  </si>
  <si>
    <t>MONETIZZAZIONE PARCHEGGI PUBBLICI (MSP) E PARCHEGGI PRIVATI (MPP)</t>
  </si>
  <si>
    <t>MSP1</t>
  </si>
  <si>
    <t>MSP2</t>
  </si>
  <si>
    <t>Codice catastale</t>
  </si>
  <si>
    <t>Onere</t>
  </si>
  <si>
    <t>Importo</t>
  </si>
  <si>
    <t>Formula</t>
  </si>
  <si>
    <t>G337</t>
  </si>
  <si>
    <t>Oblazione</t>
  </si>
  <si>
    <t>Monetizzazione</t>
  </si>
  <si>
    <t>Contributo Città Pubblica</t>
  </si>
  <si>
    <t>Contributo Straordinario</t>
  </si>
  <si>
    <t>C-PORTAL</t>
  </si>
  <si>
    <t>MODALITA' DI VERSAMENTO (esclusivamente con PagoPA):</t>
  </si>
  <si>
    <t>da calcolare su prospetto di calcolo Allegato 1C</t>
  </si>
  <si>
    <t>OBL</t>
  </si>
  <si>
    <t>Parametrata sul doppio dell'aumento di valore</t>
  </si>
  <si>
    <t>CONTRIBUTO DI COSTRUZIONE (se dovuto)</t>
  </si>
  <si>
    <t xml:space="preserve"> inserire se dovuto</t>
  </si>
  <si>
    <t>DOPPIA CONFORMITA'</t>
  </si>
  <si>
    <t>Da allegare al titolo edilizio in questo formato (.XLSX)</t>
  </si>
  <si>
    <t>Situazione iniziale</t>
  </si>
  <si>
    <t>Situazione attuale</t>
  </si>
  <si>
    <t>Variante</t>
  </si>
  <si>
    <t>Formule</t>
  </si>
  <si>
    <t>Urbanizzazione Primaria</t>
  </si>
  <si>
    <t>Urbanizzazione Secondaria</t>
  </si>
  <si>
    <t>Costo di Costruzione o QCC</t>
  </si>
  <si>
    <t>Contributo D</t>
  </si>
  <si>
    <t>Contributo S</t>
  </si>
  <si>
    <t>Copiare in questa colonna la colonna situazione atuale della pratica "padre"</t>
  </si>
  <si>
    <t>Allegato 1Cs SCIA IN SANATORIA DOPPIA CONFORMITA' D.L. 69/2024 aggiornamento 11/02/2025</t>
  </si>
  <si>
    <t>PROSPETTO DI CALCOLO OBLAZIONE SCIA IN SANATORIA DOPPIA CONFORMITA' D.L. 69/2024 "Decreto Salva Casa" agg. 11/02/2025</t>
  </si>
  <si>
    <r>
      <t xml:space="preserve">PROSPETTO DI CALCOLO </t>
    </r>
    <r>
      <rPr>
        <b/>
        <sz val="11"/>
        <color rgb="FFFF0000"/>
        <rFont val="Calibri"/>
        <family val="2"/>
        <scheme val="minor"/>
      </rPr>
      <t>OBLAZIONE SCIA IN SANATORIA DOPPIA CONFORMITA'</t>
    </r>
    <r>
      <rPr>
        <b/>
        <sz val="1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rFont val="Calibri"/>
        <family val="2"/>
        <scheme val="minor"/>
      </rPr>
      <t xml:space="preserve"> agg. 11/02/2025</t>
    </r>
  </si>
  <si>
    <r>
      <t xml:space="preserve">PROSPETTO DI CALCOLO </t>
    </r>
    <r>
      <rPr>
        <b/>
        <sz val="11"/>
        <color rgb="FFFF0000"/>
        <rFont val="Calibri"/>
        <family val="2"/>
        <scheme val="minor"/>
      </rPr>
      <t>OBLAZIONE SCIA IN SANATORIA DOPPIA CONFORMITA'</t>
    </r>
    <r>
      <rPr>
        <b/>
        <sz val="11"/>
        <color theme="1"/>
        <rFont val="Calibri"/>
        <family val="2"/>
        <scheme val="minor"/>
      </rPr>
      <t xml:space="preserve"> D.L. 69/2024 </t>
    </r>
    <r>
      <rPr>
        <b/>
        <sz val="11"/>
        <color rgb="FFFF0000"/>
        <rFont val="Calibri"/>
        <family val="2"/>
        <scheme val="minor"/>
      </rPr>
      <t>"Decreto Salva Casa"</t>
    </r>
    <r>
      <rPr>
        <b/>
        <sz val="11"/>
        <color theme="1"/>
        <rFont val="Calibri"/>
        <family val="2"/>
        <scheme val="minor"/>
      </rPr>
      <t xml:space="preserve"> agg. 11/02/2025</t>
    </r>
  </si>
  <si>
    <t>oltre CdC (se dovuto</t>
  </si>
  <si>
    <t xml:space="preserve">DEVE ESSERE CORRISPOSTO ANCHE IL CONTRIBUTO DI COSTRUZIONE (es: U1-U2-QCC-D-S) </t>
  </si>
  <si>
    <t>PER EVITARE EFFETTI DISTORSIVI DELLA NORMA, NELLE SCIA IN SANATORIA, OLTRE ALL'OBLAZIONE</t>
  </si>
  <si>
    <t>IL CONTRIBUTO DI COSTRUZIONE DEVE ESSERE AUTOCALCOLATO E VERSATO AL MOMENTO</t>
  </si>
  <si>
    <t>DELLA PRESENTAZIONE DELLA SCIA IN SANATORIA, IN AGGIUNTA ALL'OBLAZIONE MA CON</t>
  </si>
  <si>
    <t>DUE DISTINTI VERSAMENTI.</t>
  </si>
  <si>
    <t>L'AUTOCALCOLO DEL CONTRIBUTO DI COSTRUZIONE DEVE ESSERE SVOLTO SUL PROSPETTO</t>
  </si>
  <si>
    <r>
      <t xml:space="preserve">OBLAZIONE DA PAGARE </t>
    </r>
    <r>
      <rPr>
        <b/>
        <u/>
        <sz val="10"/>
        <color rgb="FFFF0000"/>
        <rFont val="Calibri"/>
        <family val="2"/>
        <scheme val="minor"/>
      </rPr>
      <t>(oltre Contributo di Costruzione e Monetizzazione, se dovuti)</t>
    </r>
  </si>
  <si>
    <t>CORREDATO DEGLI ALLEGATI OBBLIGATORI.</t>
  </si>
  <si>
    <t xml:space="preserve">DI CALCOLO ALLEGATO 1C AGGIORNATO ALL'ULTIMA VERSIONE DISPONIBILE PUBBLICATA, </t>
  </si>
  <si>
    <t>SOSTANZIALMENTE OCCORRE TRATTARE L'INTERVENTO COME SE FOSSE UNA SCIA ORDINARIA</t>
  </si>
  <si>
    <t>SE DOVUTO IN VIA ORDINARIA PER LO STESSO INTERVENTO OGGETTO DI SANATORIA.</t>
  </si>
  <si>
    <t>in via ordinaria)*</t>
  </si>
  <si>
    <t>*IMPORTANTE:</t>
  </si>
  <si>
    <t>PER INTERVENTO DA ESEGUIRE (OLTRE CHE DA SANARE).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</si>
</sst>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  <numFmt numFmtId="166" formatCode="#,##0.00_ ;\-#,##0.00\ "/>
    <numFmt numFmtId="167" formatCode="#,##0_ ;\-#,##0\ "/>
    <numFmt numFmtId="168" formatCode="_-[$€-410]\ * #,##0.00_-;\-[$€-410]\ * #,##0.00_-;_-[$€-410]\ * &quot;-&quot;??_-;_-@_-"/>
    <numFmt numFmtId="169" formatCode="#,##0.0000_ ;\-#,##0.0000\ 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DFE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/>
  </cellStyleXfs>
  <cellXfs count="256">
    <xf numFmtId="0" fontId="0" fillId="0" borderId="0" xfId="0"/>
    <xf numFmtId="2" fontId="3" fillId="2" borderId="0" xfId="0" applyNumberFormat="1" applyFont="1" applyFill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22" fillId="0" borderId="0" xfId="1" applyFont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8" fillId="0" borderId="0" xfId="1" applyFont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4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64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2" fillId="0" borderId="0" xfId="1" applyFont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4" fontId="21" fillId="0" borderId="2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3" fillId="0" borderId="0" xfId="1" applyFont="1" applyBorder="1" applyAlignment="1" applyProtection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167" fontId="22" fillId="0" borderId="0" xfId="1" applyNumberFormat="1" applyFont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10" fillId="2" borderId="12" xfId="0" applyNumberFormat="1" applyFont="1" applyFill="1" applyBorder="1" applyAlignment="1" applyProtection="1">
      <alignment horizontal="center" vertical="center"/>
      <protection locked="0"/>
    </xf>
    <xf numFmtId="168" fontId="8" fillId="0" borderId="0" xfId="3" applyNumberFormat="1" applyFont="1" applyBorder="1" applyAlignment="1" applyProtection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7" fillId="0" borderId="0" xfId="2" applyBorder="1" applyAlignment="1" applyProtection="1">
      <alignment horizontal="left" vertical="center" indent="2"/>
    </xf>
    <xf numFmtId="166" fontId="22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166" fontId="22" fillId="0" borderId="0" xfId="1" applyNumberFormat="1" applyFont="1" applyAlignment="1" applyProtection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164" fontId="15" fillId="0" borderId="0" xfId="1" applyFont="1" applyFill="1" applyProtection="1"/>
    <xf numFmtId="164" fontId="12" fillId="0" borderId="0" xfId="1" applyFont="1" applyFill="1" applyProtection="1"/>
    <xf numFmtId="164" fontId="35" fillId="0" borderId="0" xfId="1" applyFont="1" applyFill="1" applyProtection="1"/>
    <xf numFmtId="164" fontId="18" fillId="0" borderId="0" xfId="1" applyFont="1" applyFill="1" applyProtection="1"/>
    <xf numFmtId="164" fontId="36" fillId="0" borderId="0" xfId="1" applyFont="1" applyFill="1" applyProtection="1"/>
    <xf numFmtId="166" fontId="36" fillId="0" borderId="0" xfId="1" applyNumberFormat="1" applyFont="1" applyFill="1" applyProtection="1"/>
    <xf numFmtId="0" fontId="3" fillId="0" borderId="0" xfId="0" applyFont="1" applyAlignment="1">
      <alignment vertical="center"/>
    </xf>
    <xf numFmtId="4" fontId="35" fillId="0" borderId="0" xfId="3" applyNumberFormat="1" applyFont="1" applyFill="1" applyAlignment="1" applyProtection="1"/>
    <xf numFmtId="4" fontId="18" fillId="0" borderId="0" xfId="3" applyNumberFormat="1" applyFont="1" applyFill="1" applyAlignment="1" applyProtection="1"/>
    <xf numFmtId="0" fontId="1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164" fontId="8" fillId="2" borderId="29" xfId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164" fontId="8" fillId="0" borderId="25" xfId="1" applyFont="1" applyFill="1" applyBorder="1" applyAlignment="1" applyProtection="1">
      <alignment horizontal="center" vertical="center"/>
    </xf>
    <xf numFmtId="169" fontId="22" fillId="0" borderId="0" xfId="1" applyNumberFormat="1" applyFont="1" applyAlignment="1" applyProtection="1">
      <alignment horizontal="center" vertical="center"/>
    </xf>
    <xf numFmtId="164" fontId="21" fillId="0" borderId="0" xfId="1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164" fontId="0" fillId="0" borderId="0" xfId="1" applyFont="1"/>
    <xf numFmtId="0" fontId="43" fillId="0" borderId="0" xfId="5"/>
    <xf numFmtId="164" fontId="0" fillId="0" borderId="0" xfId="1" applyFont="1" applyFill="1"/>
    <xf numFmtId="164" fontId="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0" fillId="0" borderId="30" xfId="0" applyBorder="1"/>
    <xf numFmtId="0" fontId="2" fillId="2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44" fontId="0" fillId="2" borderId="34" xfId="4" applyFont="1" applyFill="1" applyBorder="1"/>
    <xf numFmtId="44" fontId="0" fillId="0" borderId="32" xfId="4" applyFont="1" applyBorder="1"/>
    <xf numFmtId="44" fontId="0" fillId="0" borderId="34" xfId="4" applyFont="1" applyBorder="1"/>
    <xf numFmtId="0" fontId="0" fillId="0" borderId="34" xfId="0" applyBorder="1" applyAlignment="1">
      <alignment wrapText="1"/>
    </xf>
    <xf numFmtId="0" fontId="0" fillId="0" borderId="35" xfId="0" applyBorder="1"/>
    <xf numFmtId="44" fontId="0" fillId="2" borderId="35" xfId="4" applyFont="1" applyFill="1" applyBorder="1"/>
    <xf numFmtId="44" fontId="0" fillId="0" borderId="35" xfId="4" applyFont="1" applyBorder="1"/>
    <xf numFmtId="0" fontId="0" fillId="0" borderId="36" xfId="0" applyBorder="1"/>
    <xf numFmtId="0" fontId="38" fillId="0" borderId="33" xfId="0" applyFont="1" applyBorder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16" fillId="0" borderId="8" xfId="0" applyFont="1" applyBorder="1" applyAlignment="1">
      <alignment horizontal="left" vertical="center" indent="2"/>
    </xf>
    <xf numFmtId="0" fontId="16" fillId="0" borderId="0" xfId="0" applyFont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39" fillId="0" borderId="0" xfId="0" applyFont="1" applyAlignment="1">
      <alignment horizontal="left" vertical="center" indent="2"/>
    </xf>
    <xf numFmtId="0" fontId="39" fillId="0" borderId="8" xfId="0" applyFont="1" applyBorder="1" applyAlignment="1">
      <alignment horizontal="left" vertical="center" indent="2"/>
    </xf>
    <xf numFmtId="0" fontId="29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8" fillId="2" borderId="22" xfId="1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10" fontId="15" fillId="0" borderId="0" xfId="3" applyNumberFormat="1" applyFont="1" applyFill="1" applyAlignment="1" applyProtection="1"/>
    <xf numFmtId="10" fontId="12" fillId="0" borderId="0" xfId="3" applyNumberFormat="1" applyFont="1" applyFill="1" applyAlignment="1" applyProtection="1"/>
    <xf numFmtId="0" fontId="15" fillId="0" borderId="0" xfId="0" applyFont="1" applyAlignment="1">
      <alignment horizontal="left" vertical="center" indent="2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8" fillId="0" borderId="0" xfId="3" applyNumberFormat="1" applyFont="1" applyBorder="1" applyAlignment="1" applyProtection="1">
      <alignment horizontal="center" vertical="center"/>
    </xf>
    <xf numFmtId="164" fontId="8" fillId="0" borderId="25" xfId="1" applyFont="1" applyFill="1" applyBorder="1" applyAlignment="1" applyProtection="1">
      <alignment horizontal="left" vertical="center"/>
    </xf>
    <xf numFmtId="164" fontId="0" fillId="0" borderId="24" xfId="1" applyFont="1" applyFill="1" applyBorder="1" applyAlignment="1" applyProtection="1">
      <alignment vertical="center"/>
    </xf>
    <xf numFmtId="2" fontId="3" fillId="0" borderId="0" xfId="3" applyNumberFormat="1" applyFont="1" applyBorder="1" applyAlignment="1" applyProtection="1">
      <alignment horizontal="center" vertical="center"/>
    </xf>
  </cellXfs>
  <cellStyles count="6">
    <cellStyle name="Collegamento ipertestuale" xfId="2" builtinId="8"/>
    <cellStyle name="Normale" xfId="0" builtinId="0"/>
    <cellStyle name="Normale 2" xfId="5"/>
    <cellStyle name="Percentuale" xfId="3" builtinId="5"/>
    <cellStyle name="Valuta" xfId="1" builtinId="4"/>
    <cellStyle name="Valuta 2" xfId="4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E4DFEC"/>
      <color rgb="FFF2DCDB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43962</xdr:colOff>
      <xdr:row>52</xdr:row>
      <xdr:rowOff>137809</xdr:rowOff>
    </xdr:from>
    <xdr:to>
      <xdr:col>16</xdr:col>
      <xdr:colOff>578827</xdr:colOff>
      <xdr:row>75</xdr:row>
      <xdr:rowOff>114301</xdr:rowOff>
    </xdr:to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97983" y="21725107"/>
          <a:ext cx="8389950" cy="35838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Centri Storici, la superficie di riferimento per il calcolo delle dotazioni territoriali è la SU (anzichè la SL),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vedasi art. 3.2.2 comma 5 RUE vigente.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Esempio1: per intervento diretto di nuova costruzione ad uso abitativo (Ufa), lo standard dovuto corrisponde a 1,5mq/10mq per il parcheggio pubblico (scrivere 0,15)</a:t>
          </a: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Esempio2: per ampliamento di 100 mq di SL su attività produttiva ad uso "Uc" avente standard di parcheggio pubblico 5mq/100mq di Sf, in zona ZP3 con indice Uf 0,6, considero: Sf=SL/Uf=100/0,6=166,67mq. Nel modello dovrò quindi inserire la tipologia di superficie "Sf" con estensione 166,67 mq e lo standard di 0,05 (cioè 5mq/100mq).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</a:t>
          </a:r>
        </a:p>
        <a:p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 baseline="0">
            <a:effectLst/>
          </a:endParaRPr>
        </a:p>
        <a:p>
          <a:r>
            <a:rPr lang="it-IT" sz="800" b="1" baseline="0">
              <a:effectLst/>
            </a:rPr>
            <a:t>- Zona Storica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“Città Storica”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le aree denominate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“Ex Mura”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limitatamente a quelle ricomprese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nell’anello dei viali di circonvallazione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Intermedia: 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nel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Territorio Urbanizzato e Urbanizzabile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Zona Esterna/Periferica: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aree ricadenti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Territorio Rurale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definito e cartografato alla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Tav. CTP 3 del PSC2030</a:t>
          </a: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Tariffa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monetizzazione parcheggio privato: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soggetta ad aggiornamento ISTAT annuale, è consultabile sul sito del Comune di Parma (Sezione Oneri).</a:t>
          </a:r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</a:p>
        <a:p>
          <a:r>
            <a:rPr lang="it-IT" sz="800" i="1">
              <a:effectLst/>
            </a:rPr>
            <a:t>1. La monetizzazione delle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dotazioni territoriali riguarda solo il </a:t>
          </a:r>
          <a:r>
            <a:rPr lang="it-IT" sz="800" i="1">
              <a:effectLst/>
            </a:rPr>
            <a:t>valore dell'area non ceduta e pertanto non comporta alcuno scomputo sul contributo di costruzione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La realizzazione e cessione delle dotazioni territoriali comporta lo scomputo del contributo di costruzione previsto per la tipologia di opere realizzate (U1-U2-D-S).</a:t>
          </a:r>
        </a:p>
        <a:p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La quota sul Costo di Costruzione (QCC) è sempre esclusa dallo scomputo.</a:t>
          </a:r>
        </a:p>
        <a:p>
          <a:endParaRPr lang="it-IT" sz="800" i="1">
            <a:effectLst/>
          </a:endParaRPr>
        </a:p>
      </xdr:txBody>
    </xdr:sp>
    <xdr:clientData/>
  </xdr:twoCellAnchor>
  <xdr:twoCellAnchor>
    <xdr:from>
      <xdr:col>29</xdr:col>
      <xdr:colOff>47625</xdr:colOff>
      <xdr:row>59</xdr:row>
      <xdr:rowOff>0</xdr:rowOff>
    </xdr:from>
    <xdr:to>
      <xdr:col>32</xdr:col>
      <xdr:colOff>571500</xdr:colOff>
      <xdr:row>75</xdr:row>
      <xdr:rowOff>131884</xdr:rowOff>
    </xdr:to>
    <xdr:sp macro="" textlink="">
      <xdr:nvSpPr>
        <xdr:cNvPr id="22" name="CasellaDiTesto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325600" y="22269450"/>
          <a:ext cx="2733675" cy="28179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Normalmente la monetizzazione del parcheggio privato non è ammessae, quindi, i parcheggi devono essere reperiti fisicamente.</a:t>
          </a:r>
          <a:r>
            <a:rPr lang="it-IT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casi eccezionali, quali il recupero ai fini abitativi di sottotetti esistenti, è ammessa la monetizzazione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qualora sia dimostrata l'impossibilità di realizzare i parcheggi pertinenziali per mancata disponibilità di spazi idonei. </a:t>
          </a: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 Verificare con la S.O. Verifica Conformità Interventi Edilizi.</a:t>
          </a:r>
          <a:endParaRPr lang="it-IT" sz="900">
            <a:solidFill>
              <a:srgbClr val="FF0000"/>
            </a:solidFill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 standard </a:t>
          </a:r>
          <a:r>
            <a:rPr lang="it-IT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 parcheggio privato da reperire o monetizzare, in funzione della destinazione d'uso dell'immobile, è consultabile al Capo 3 " Usi del suolo e Standard" del RUE vigente. </a:t>
          </a:r>
          <a:r>
            <a:rPr lang="it-IT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 per uso abitativo Ufa lo standard è pari a 0,3.</a:t>
          </a:r>
          <a:endParaRPr lang="it-IT" sz="900" b="1">
            <a:effectLst/>
          </a:endParaRPr>
        </a:p>
        <a:p>
          <a:endParaRPr lang="it-IT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9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 la tariffa, </a:t>
          </a:r>
          <a:r>
            <a:rPr lang="it-IT" sz="9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consultare le determine sul sito del Comune di Parma (Sezione Oneri).</a:t>
          </a:r>
          <a:endParaRPr lang="it-IT" sz="7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47625</xdr:colOff>
      <xdr:row>88</xdr:row>
      <xdr:rowOff>104775</xdr:rowOff>
    </xdr:from>
    <xdr:to>
      <xdr:col>16</xdr:col>
      <xdr:colOff>582490</xdr:colOff>
      <xdr:row>99</xdr:row>
      <xdr:rowOff>123825</xdr:rowOff>
    </xdr:to>
    <xdr:sp macro="" textlink="">
      <xdr:nvSpPr>
        <xdr:cNvPr id="29" name="CasellaDiTesto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00025" y="27212925"/>
          <a:ext cx="839299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monetizzazione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ammessa in luogo della realizzazione e cessione delle dotazioni territoriali nei limiti e alle condizioni di cui all'art. 2.4.5 del RUE vigente.</a:t>
          </a:r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Superficie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sulla quale calcolare le dotazioni territoriali (art. 2.3.4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r>
            <a:rPr lang="it-IT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RUE vigente: SL,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Sf, St, Sv, V, Sc) a seconda della destinazione d'uso di cui al Capo 3 del RUE e tipologia della dotazione stessa.</a:t>
          </a:r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Standard</a:t>
          </a:r>
          <a:endParaRPr lang="it-IT" sz="800">
            <a:effectLst/>
          </a:endParaRPr>
        </a:p>
        <a:p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Valori da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reperire al Capo 3 "Usi del suolo e standard" del RUE vigente</a:t>
          </a:r>
        </a:p>
        <a:p>
          <a:endParaRPr lang="it-IT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</a:t>
          </a:r>
          <a:r>
            <a:rPr lang="it-I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Tariffa per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monetizzazione delle dotazioni territoriali (valore area €/mq)</a:t>
          </a:r>
          <a:endParaRPr lang="it-IT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Storica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€ 500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comprese all’interno della “Città Storica” e le aree denominate “Ex Mura” limitatamente a quelle ricomprese nell’anello dei viali di circonvallazione).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Intermedia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€ 200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(aree 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comprese nel Territorio Urbanizzato e Urbanizzabile, definito e cartografato alla Tav. CTP 3 del PSC2030).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Zona Esterna/Periferica </a:t>
          </a:r>
          <a:r>
            <a:rPr lang="it-I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€ 30 </a:t>
          </a:r>
          <a:r>
            <a:rPr lang="it-IT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aree ricadenti nel Territorio Rurale, definito e cartografato alla Tav. CTP 3 del PSC2030).</a:t>
          </a:r>
        </a:p>
        <a:p>
          <a:endParaRPr lang="it-I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41413</xdr:colOff>
      <xdr:row>130</xdr:row>
      <xdr:rowOff>85724</xdr:rowOff>
    </xdr:from>
    <xdr:to>
      <xdr:col>16</xdr:col>
      <xdr:colOff>576278</xdr:colOff>
      <xdr:row>137</xdr:row>
      <xdr:rowOff>130629</xdr:rowOff>
    </xdr:to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00163" y="40738424"/>
          <a:ext cx="8777165" cy="1264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Oblazione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 essere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versata al momento della presentazione della SCIA in sanatoria o entro (e non oltre) 30 giorni dalla data di rilascio del Permesso di Costruire in sanatoria.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importi superiori a € 5.000 è altresì ammessa la seguente rateizzazione:</a:t>
          </a:r>
          <a:endParaRPr lang="it-IT" sz="800">
            <a:effectLst/>
          </a:endParaRPr>
        </a:p>
        <a:p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1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Fidejussione importi residui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 corrispondere al momento della presentazione della SCIA o entro 30 gg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2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 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dell'importo complessivo, da corrispondere entro 9 mesi dal momento della presentazione della SCIA o dal rilascio del Permesso di Costruire</a:t>
          </a:r>
          <a:endParaRPr lang="it-IT" sz="800">
            <a:effectLst/>
          </a:endParaRPr>
        </a:p>
        <a:p>
          <a:pPr eaLnBrk="1" fontAlgn="auto" latinLnBrk="0" hangingPunct="1"/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RATA n. 3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pari al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25%</a:t>
          </a:r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dell'importo complessivo, da corrispondere entro 18 mesi dal momento della presentazione della SCIA o dal rilascio del Permesso di Costruire</a:t>
          </a:r>
          <a:endParaRPr lang="it-IT" sz="800">
            <a:effectLst/>
          </a:endParaRPr>
        </a:p>
        <a:p>
          <a:r>
            <a:rPr lang="it-IT" sz="8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rateizzazione è subordinata alla presentazione di garanzie reali o personali per gli importi residui (Rata n. 2 + Rata n. 3 = 50% dell'importo complessivo): </a:t>
          </a: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fideiussione bancaria o assicurativa *</a:t>
          </a:r>
          <a:endParaRPr lang="it-IT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caso di ritardato pagamento rispetto alle scadenze fissate dell’oblazione quantificata in misura pari o doppia al contributo di costruzione (U1, U2, COSTO DI COSTRUZIONE, CONTRIBUTO D+S), si applicheranno le maggiorazioni di cui all’art. 20 della L.R. n.23/2004. In caso di ritardato pagamento rispetto alle scadenze fissate delle somme dovute a titolo di monetizzazione parcheggi, si applicheranno gli interessi legali. Il Contributo Città Pubblica non può essere rateizzato e deve essere versato in unica soluzione ai sensi della Determina Dirigenziale n. 2383/2020.</a:t>
          </a:r>
        </a:p>
        <a:p>
          <a:endParaRPr lang="it-IT" sz="800">
            <a:effectLst/>
          </a:endParaRPr>
        </a:p>
      </xdr:txBody>
    </xdr:sp>
    <xdr:clientData/>
  </xdr:twoCellAnchor>
  <xdr:twoCellAnchor>
    <xdr:from>
      <xdr:col>11</xdr:col>
      <xdr:colOff>24849</xdr:colOff>
      <xdr:row>104</xdr:row>
      <xdr:rowOff>93966</xdr:rowOff>
    </xdr:from>
    <xdr:to>
      <xdr:col>16</xdr:col>
      <xdr:colOff>538371</xdr:colOff>
      <xdr:row>126</xdr:row>
      <xdr:rowOff>16566</xdr:rowOff>
    </xdr:to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958799" y="36377866"/>
          <a:ext cx="3980622" cy="365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1" baseline="0">
              <a:effectLst/>
            </a:rPr>
            <a:t>* Caratteristiche delle garanzie da fornire in caso di rateizzazione:</a:t>
          </a:r>
        </a:p>
        <a:p>
          <a:endParaRPr lang="it-IT" sz="800" b="1" i="1" baseline="0">
            <a:effectLst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all’ambito soggettivo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fidejussione può essere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bancaria o assicurativa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(in tal caso contratta con compagnie in possesso dei requisiti di cui alla legge n. 348/1982 e ss.mm., previsti per la costituzione di cauzioni a garanzia di obbligazioni verso lo Stato ed altri enti pubblici, ed in particolare iscritte nell’elenco speciale di cui all’art. 107 del testo unico delle leggi in materia bancaria e creditizia di cui al d.lgs. n. 385/1993 come successivamente modificata); 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compagnie assicurative con sede legale all’estero deve trattarsi di impresa ammessa ad operare in Italia </a:t>
          </a: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esclusivamente in regime di stabilimento 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come risultante dagli appositi elenchi dell’IVASS (Istituto di Vigilanza sulle Assicurazioni);</a:t>
          </a:r>
        </a:p>
        <a:p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ordine al contenuto </a:t>
          </a:r>
          <a:endParaRPr lang="it-IT" sz="8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B.1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soddisfare l'obbligazione assunta entro quindici giorni a semplice richiesta da parte del Comune con rinuncia di ogni eventuale eccezione, con esclusione del beneficio di cui all'art. 1944 del Codice Civile e con rinuncia ad avvalersi di quanto previsto all’art. 1957  del Codice Civile;</a:t>
          </a:r>
          <a:endParaRPr lang="it-IT" sz="800">
            <a:effectLst/>
          </a:endParaRP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B.2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la possibilità di parziale escussione da parte del Comune, in proporzione all’entità delle inadempienze verificatesi;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B.3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rimanere valide ed operanti fino al completo assolvimento delle obbligazioni assunte con estinzione o riduzione assoggettata ad espressa dichiarazione liberatoria (o restituzione del documento originale) da parte del beneficiario (Comune garantito);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B.4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esplicitamente prevedere che il mancato pagamento di supplementi di premio/commissione da parte dell’obbligato principale non potrà essere opposto, in nessun caso, al beneficiario;</a:t>
          </a:r>
        </a:p>
        <a:p>
          <a:r>
            <a:rPr lang="it-IT" sz="8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B.5</a:t>
          </a:r>
          <a:r>
            <a:rPr lang="it-IT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devono prevedere che il foro competente, nel caso di controversie, sarà esclusivamente quello dell’autorità giudiziaria del luogo dove ha sede l’ente garantito.</a:t>
          </a:r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  <a:p>
          <a:endParaRPr lang="it-IT" sz="800" i="1" baseline="0">
            <a:effectLst/>
          </a:endParaRPr>
        </a:p>
      </xdr:txBody>
    </xdr:sp>
    <xdr:clientData/>
  </xdr:twoCellAnchor>
  <xdr:twoCellAnchor>
    <xdr:from>
      <xdr:col>17</xdr:col>
      <xdr:colOff>28575</xdr:colOff>
      <xdr:row>19</xdr:row>
      <xdr:rowOff>152400</xdr:rowOff>
    </xdr:from>
    <xdr:to>
      <xdr:col>32</xdr:col>
      <xdr:colOff>590550</xdr:colOff>
      <xdr:row>37</xdr:row>
      <xdr:rowOff>146050</xdr:rowOff>
    </xdr:to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791575" y="3400425"/>
          <a:ext cx="8496300" cy="307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Alla SCIA in SANATORIA deve essere allegata una </a:t>
          </a:r>
          <a:r>
            <a:rPr lang="it-IT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di stima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dell’immobile ante ed una perizia di stima dell’immobile post intervento. </a:t>
          </a: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momento è sufficiente che le perizie siano asseverate dal tecnico redattore.</a:t>
          </a: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Affinché si ottenga un risultato confrontabile in termini di aumento del valore venale,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entrambe le perizie (ante e post intervento) devono essere redatte con </a:t>
          </a:r>
          <a:r>
            <a:rPr lang="it-IT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valori OMI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attualizzati alla data di presentazione della sanatoria. </a:t>
          </a:r>
          <a:endParaRPr lang="it-IT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Quindi: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ante intervento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individua il valore venale dell’immobile conforme allo stato legittimo, incluse eventuali tolleranze, con riferimento temporale alla data di presentazione della sanatoria.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Utilizzare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Valori OMI.</a:t>
          </a:r>
          <a:endParaRPr lang="it-IT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perizia post intervento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individua il valore venale dell’immobile conforme allo stato realizzato, con riferimento temporale alla data di presentazione della sanatoria.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Utilizzare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Valori OMI.</a:t>
          </a:r>
          <a:endParaRPr lang="it-IT" sz="1100">
            <a:solidFill>
              <a:srgbClr val="FF0000"/>
            </a:solidFill>
            <a:effectLst/>
          </a:endParaRP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SCIA in SANATORIA deve essere corredata, al momento della presentazione, del versamento dovuto a titolo di OBLAZIONE ed eventuali monetizzazioni, che saranno eventualmente oggetto di conguaglio una volta pervenute le valutazioni di competenza da parte dell’Agenzia delle Entrate e sarà recepita la norma Regionale.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Pertanto il progettista è tenuto a produrre gli elementi necessari per l’autocalcolo e relativo versamento dell’oblazione (nonchè del Contributo di Costruzione se dovuto in via ordinaria):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Perizie asseverate di stima dell’immobile ante e post intervento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Asseverazione sanatoria con doppia conformità oppure sanatoria giurisprudenziale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Autocalcolo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versamento del Contributo di Costruzione (U1-U2-D-S-CS a seconda dei casi) dovuto in via ordinaria per lo stesso intervento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120</xdr:row>
      <xdr:rowOff>57150</xdr:rowOff>
    </xdr:from>
    <xdr:to>
      <xdr:col>9</xdr:col>
      <xdr:colOff>819149</xdr:colOff>
      <xdr:row>130</xdr:row>
      <xdr:rowOff>36909</xdr:rowOff>
    </xdr:to>
    <xdr:sp macro="" textlink="">
      <xdr:nvSpPr>
        <xdr:cNvPr id="13" name="CasellaDiTesto 12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00025" y="20316825"/>
          <a:ext cx="4362449" cy="1627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 b="1" i="0" baseline="0">
              <a:effectLst/>
            </a:rPr>
            <a:t>Presentezione:</a:t>
          </a:r>
          <a:r>
            <a:rPr lang="it-IT" sz="800" b="0" i="0" baseline="0">
              <a:effectLst/>
            </a:rPr>
            <a:t> nella sezione pagamenti C-Portal valorizzare/compilare i campi degli importi autocalcolati/dovuti. Il servizio online permetterà di generare l'avviso di pagamento PagoPA o di pagare direttamente l'importo dovuto.</a:t>
          </a:r>
        </a:p>
        <a:p>
          <a:r>
            <a:rPr lang="it-IT" sz="800" b="1" i="0" baseline="0">
              <a:effectLst/>
            </a:rPr>
            <a:t>Integrazione oneri pratiche edilizie presentate entro il 24/11/2024 tramite C-Portal:</a:t>
          </a:r>
          <a:r>
            <a:rPr lang="it-IT" sz="800" b="0" i="0" baseline="0">
              <a:effectLst/>
            </a:rPr>
            <a:t> entrare in C-Portal https://servizisuei.comune.parma.it, pratiche presentate, integrazione pratiche edilizie, presenta istanza, compilare dati richiesti, nella sezione oneri indicare natura/tipologa del contributo e importo dello stesso, entrare in pagamenti e selezionare la modalità, procedere al pagamento.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Integrazione oneri pratiche edilizie presentate dal 25/11/2024 tramite C-Portal:</a:t>
          </a:r>
          <a:r>
            <a:rPr lang="it-I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entrare in C-Portal https://servizisuei.comune.parma.it, la mia scrivania, individuare la pratica da integrare, azioni, integrazione spontanea, compilare dati richiesti, nella sezione oneri indicare natura/tipologa del contributo e importo dello stesso, entrare in pagamenti e selezionare la modalità, procedere al pagamento.</a:t>
          </a:r>
          <a:endParaRPr lang="it-IT" sz="800">
            <a:effectLst/>
          </a:endParaRPr>
        </a:p>
        <a:p>
          <a:endParaRPr lang="it-IT" sz="800" b="0" i="0" baseline="0">
            <a:effectLst/>
          </a:endParaRPr>
        </a:p>
        <a:p>
          <a:endParaRPr lang="it-IT" sz="800" b="0" i="0" baseline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4" sqref="D4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122</v>
      </c>
      <c r="B1" t="s">
        <v>123</v>
      </c>
      <c r="C1" s="131" t="s">
        <v>124</v>
      </c>
      <c r="D1" s="132" t="s">
        <v>125</v>
      </c>
    </row>
    <row r="2" spans="1:4">
      <c r="A2" t="s">
        <v>126</v>
      </c>
      <c r="B2" t="str">
        <f>IF(C2="","","Oblazione")</f>
        <v>Oblazione</v>
      </c>
      <c r="C2" s="133">
        <f>IF(SUM(VARIANTI!$G$2:$G$19)&gt;0,VARIANTI!G10,IF(SciaSanDconf!X19=0,"",SciaSanDconf!X19))</f>
        <v>516</v>
      </c>
      <c r="D2" t="str">
        <f>IF(C2="","",IF(SUM(VARIANTI!$G$2:$G$20)&gt;0,VARIANTI!H10,SciaSanDconf!AP11))</f>
        <v xml:space="preserve"> [Valore venale immobile ante] 0
 [Valore venale immobile post] 0
 [2xIVV] 0</v>
      </c>
    </row>
    <row r="3" spans="1:4">
      <c r="B3" t="str">
        <f>IF(C3="","","Monetizzazione")</f>
        <v/>
      </c>
      <c r="C3" s="133" t="str">
        <f>IF(SUM(VARIANTI!$G$2:$G$19)&gt;0,VARIANTI!G8,IF(SciaSanDconf!V115=0,"",SciaSanDconf!V115))</f>
        <v/>
      </c>
      <c r="D3" t="str">
        <f>IF(C3="","",IF(SUM(VARIANTI!$G$2:$G$20)&gt;0,VARIANTI!H8,SciaSanDconf!AP47))</f>
        <v/>
      </c>
    </row>
    <row r="4" spans="1:4">
      <c r="B4" t="str">
        <f>IF(C4="","","Contributo Città Pubblica")</f>
        <v/>
      </c>
      <c r="C4" s="133" t="str">
        <f>IF(SUM(VARIANTI!$G$2:$G$19)&gt;0,VARIANTI!G9,IF(SciaSanDconf!V129=0,"",SciaSanDconf!V129))</f>
        <v/>
      </c>
    </row>
    <row r="5" spans="1:4">
      <c r="B5" t="str">
        <f>IF(C5="","","Contributo Straordinario")</f>
        <v/>
      </c>
      <c r="C5" s="133" t="str">
        <f>IF(SUM(VARIANTI!$G$2:$G$19)&gt;0,VARIANTI!G7,IF(SciaSanDconf!V126=0,"",SciaSanDconf!V126))</f>
        <v/>
      </c>
    </row>
    <row r="8" spans="1:4">
      <c r="C8" s="133"/>
    </row>
    <row r="9" spans="1:4">
      <c r="C9" s="1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0" workbookViewId="0">
      <selection activeCell="B19" sqref="B19"/>
    </sheetView>
  </sheetViews>
  <sheetFormatPr defaultColWidth="0" defaultRowHeight="15" zeroHeight="1"/>
  <cols>
    <col min="1" max="1" width="2.5703125" style="141" customWidth="1"/>
    <col min="2" max="2" width="36" style="141" customWidth="1"/>
    <col min="3" max="3" width="26.5703125" style="141" customWidth="1"/>
    <col min="4" max="4" width="2.5703125" style="141" customWidth="1"/>
    <col min="5" max="5" width="26.5703125" style="141" customWidth="1"/>
    <col min="6" max="6" width="2.5703125" style="141" customWidth="1"/>
    <col min="7" max="7" width="28.42578125" style="141" customWidth="1"/>
    <col min="8" max="8" width="217.5703125" style="141" bestFit="1" customWidth="1"/>
    <col min="9" max="11" width="8.85546875" style="141" customWidth="1"/>
    <col min="12" max="16384" width="8.85546875" style="141" hidden="1"/>
  </cols>
  <sheetData>
    <row r="1" spans="1:8">
      <c r="A1" s="138"/>
      <c r="B1" s="139" t="s">
        <v>123</v>
      </c>
      <c r="C1" s="139" t="s">
        <v>140</v>
      </c>
      <c r="D1" s="140"/>
      <c r="E1" s="139" t="s">
        <v>141</v>
      </c>
      <c r="F1" s="140"/>
      <c r="G1" s="139" t="s">
        <v>142</v>
      </c>
      <c r="H1" s="139" t="s">
        <v>143</v>
      </c>
    </row>
    <row r="2" spans="1:8">
      <c r="A2" s="138"/>
      <c r="B2" s="142" t="s">
        <v>144</v>
      </c>
      <c r="C2" s="143"/>
      <c r="D2" s="144"/>
      <c r="E2" s="145"/>
      <c r="F2" s="144"/>
      <c r="G2" s="145"/>
      <c r="H2" s="146"/>
    </row>
    <row r="3" spans="1:8">
      <c r="A3" s="138"/>
      <c r="B3" s="142" t="s">
        <v>145</v>
      </c>
      <c r="C3" s="143"/>
      <c r="D3" s="144"/>
      <c r="E3" s="145"/>
      <c r="F3" s="144"/>
      <c r="G3" s="145"/>
      <c r="H3" s="146"/>
    </row>
    <row r="4" spans="1:8">
      <c r="A4" s="138"/>
      <c r="B4" s="142" t="s">
        <v>146</v>
      </c>
      <c r="C4" s="143"/>
      <c r="D4" s="144"/>
      <c r="E4" s="145"/>
      <c r="F4" s="144"/>
      <c r="G4" s="145"/>
      <c r="H4" s="146"/>
    </row>
    <row r="5" spans="1:8">
      <c r="A5" s="138"/>
      <c r="B5" s="142" t="s">
        <v>147</v>
      </c>
      <c r="C5" s="143"/>
      <c r="D5" s="144"/>
      <c r="E5" s="145"/>
      <c r="F5" s="144"/>
      <c r="G5" s="145"/>
      <c r="H5" s="146"/>
    </row>
    <row r="6" spans="1:8">
      <c r="A6" s="138"/>
      <c r="B6" s="142" t="s">
        <v>148</v>
      </c>
      <c r="C6" s="143"/>
      <c r="D6" s="144"/>
      <c r="E6" s="145"/>
      <c r="F6" s="144"/>
      <c r="G6" s="145"/>
      <c r="H6" s="146"/>
    </row>
    <row r="7" spans="1:8">
      <c r="A7" s="138"/>
      <c r="B7" s="142" t="s">
        <v>130</v>
      </c>
      <c r="C7" s="143"/>
      <c r="D7" s="144"/>
      <c r="E7" s="145">
        <f>SciaSanDconf!V126</f>
        <v>0</v>
      </c>
      <c r="F7" s="144"/>
      <c r="G7" s="145" t="str">
        <f>IF(C7="","",E7-C7)</f>
        <v/>
      </c>
      <c r="H7" s="146"/>
    </row>
    <row r="8" spans="1:8" ht="75">
      <c r="A8" s="138"/>
      <c r="B8" s="142" t="s">
        <v>128</v>
      </c>
      <c r="C8" s="143"/>
      <c r="D8" s="144"/>
      <c r="E8" s="145">
        <f>SciaSanDconf!V115</f>
        <v>0</v>
      </c>
      <c r="F8" s="144"/>
      <c r="G8" s="145" t="str">
        <f>IF(C8="","",E8-C8)</f>
        <v/>
      </c>
      <c r="H8" s="146" t="str">
        <f>(SciaSanDconf!AP47)&amp;" - "&amp;C8</f>
        <v xml:space="preserve"> [MPP1=] [mq] [x]  [€/mq]  = 0 €
 [MPP2=] [mq] [x]  [€/mq]  = 0 €
 [MSP1=] [mq]0 x  [€/mq]  = 0
 [MSP2=] [mq]0 x  [€/mq]  = 0
 [MVS=] [mq]0 x [€/mq]  = 0 € - </v>
      </c>
    </row>
    <row r="9" spans="1:8">
      <c r="A9" s="138"/>
      <c r="B9" s="142" t="s">
        <v>129</v>
      </c>
      <c r="C9" s="143"/>
      <c r="D9" s="144"/>
      <c r="E9" s="145">
        <f>SciaSanDconf!V129</f>
        <v>0</v>
      </c>
      <c r="F9" s="144"/>
      <c r="G9" s="145" t="str">
        <f>IF(C9="","",E9-C9)</f>
        <v/>
      </c>
      <c r="H9" s="146"/>
    </row>
    <row r="10" spans="1:8" ht="45">
      <c r="A10" s="138"/>
      <c r="B10" s="142" t="s">
        <v>127</v>
      </c>
      <c r="C10" s="143"/>
      <c r="D10" s="144"/>
      <c r="E10" s="145">
        <f>SciaSanDconf!X19</f>
        <v>516</v>
      </c>
      <c r="F10" s="144"/>
      <c r="G10" s="145" t="str">
        <f>IF(C10="","",E10-C10)</f>
        <v/>
      </c>
      <c r="H10" s="146" t="str">
        <f>(SciaSanDconf!AP11)&amp;" - "&amp;C10</f>
        <v xml:space="preserve"> [Valore venale immobile ante] 0
 [Valore venale immobile post] 0
 [2xIVV] 0 - </v>
      </c>
    </row>
    <row r="11" spans="1:8">
      <c r="A11" s="138"/>
      <c r="B11" s="142"/>
      <c r="C11" s="143"/>
      <c r="D11" s="144"/>
      <c r="E11" s="145"/>
      <c r="F11" s="144"/>
      <c r="G11" s="145"/>
      <c r="H11" s="146"/>
    </row>
    <row r="12" spans="1:8">
      <c r="A12" s="138"/>
      <c r="B12" s="142"/>
      <c r="C12" s="143"/>
      <c r="D12" s="144"/>
      <c r="E12" s="145"/>
      <c r="F12" s="144"/>
      <c r="G12" s="145"/>
      <c r="H12" s="146"/>
    </row>
    <row r="13" spans="1:8">
      <c r="A13" s="138"/>
      <c r="B13" s="142"/>
      <c r="C13" s="143"/>
      <c r="D13" s="144"/>
      <c r="E13" s="145"/>
      <c r="F13" s="144"/>
      <c r="G13" s="145"/>
      <c r="H13" s="146"/>
    </row>
    <row r="14" spans="1:8">
      <c r="A14" s="138"/>
      <c r="B14" s="142"/>
      <c r="C14" s="143"/>
      <c r="D14" s="144"/>
      <c r="E14" s="145"/>
      <c r="F14" s="144"/>
      <c r="G14" s="145"/>
      <c r="H14" s="142"/>
    </row>
    <row r="15" spans="1:8">
      <c r="A15" s="138"/>
      <c r="B15" s="142"/>
      <c r="C15" s="143"/>
      <c r="D15" s="144"/>
      <c r="E15" s="145"/>
      <c r="F15" s="144"/>
      <c r="G15" s="145"/>
      <c r="H15" s="142"/>
    </row>
    <row r="16" spans="1:8">
      <c r="A16" s="138"/>
      <c r="B16" s="142"/>
      <c r="C16" s="143"/>
      <c r="D16" s="144"/>
      <c r="E16" s="145"/>
      <c r="F16" s="144"/>
      <c r="G16" s="145"/>
      <c r="H16" s="142"/>
    </row>
    <row r="17" spans="1:8">
      <c r="A17" s="138"/>
      <c r="B17" s="142"/>
      <c r="C17" s="143"/>
      <c r="D17" s="144"/>
      <c r="E17" s="145"/>
      <c r="F17" s="144"/>
      <c r="G17" s="145"/>
      <c r="H17" s="142"/>
    </row>
    <row r="18" spans="1:8">
      <c r="A18" s="138"/>
      <c r="B18" s="142"/>
      <c r="C18" s="143"/>
      <c r="D18" s="144"/>
      <c r="E18" s="145"/>
      <c r="F18" s="144"/>
      <c r="G18" s="145"/>
      <c r="H18" s="142"/>
    </row>
    <row r="19" spans="1:8">
      <c r="A19" s="138"/>
      <c r="B19" s="142"/>
      <c r="C19" s="143"/>
      <c r="D19" s="144"/>
      <c r="E19" s="145"/>
      <c r="F19" s="144"/>
      <c r="G19" s="145"/>
      <c r="H19" s="142"/>
    </row>
    <row r="20" spans="1:8" ht="15.75" thickBot="1">
      <c r="A20" s="138"/>
      <c r="B20" s="147"/>
      <c r="C20" s="148"/>
      <c r="D20" s="144"/>
      <c r="E20" s="149"/>
      <c r="F20" s="144"/>
      <c r="G20" s="149"/>
      <c r="H20" s="147"/>
    </row>
    <row r="21" spans="1:8">
      <c r="B21" s="150"/>
      <c r="C21" s="150"/>
      <c r="E21" s="150"/>
      <c r="G21" s="150"/>
    </row>
    <row r="22" spans="1:8" ht="45">
      <c r="C22" s="151" t="s">
        <v>149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</sheetData>
  <conditionalFormatting sqref="B2:B20">
    <cfRule type="expression" dxfId="1" priority="1">
      <formula>SUM($G$2:$G$20)&gt;0</formula>
    </cfRule>
  </conditionalFormatting>
  <conditionalFormatting sqref="G2:G20">
    <cfRule type="expression" dxfId="0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AP138"/>
  <sheetViews>
    <sheetView showGridLines="0" tabSelected="1" zoomScaleNormal="100" workbookViewId="0">
      <selection activeCell="X11" sqref="X11:Y11"/>
    </sheetView>
  </sheetViews>
  <sheetFormatPr defaultColWidth="9.140625" defaultRowHeight="12.75"/>
  <cols>
    <col min="1" max="1" width="2.42578125" style="4" customWidth="1"/>
    <col min="2" max="2" width="4.85546875" style="4" customWidth="1"/>
    <col min="3" max="3" width="3.5703125" style="4" customWidth="1"/>
    <col min="4" max="4" width="4.5703125" style="4" customWidth="1"/>
    <col min="5" max="5" width="3.5703125" style="4" customWidth="1"/>
    <col min="6" max="6" width="14.5703125" style="4" customWidth="1"/>
    <col min="7" max="7" width="3.5703125" style="4" customWidth="1"/>
    <col min="8" max="8" width="14.5703125" style="4" customWidth="1"/>
    <col min="9" max="9" width="3.5703125" style="4" customWidth="1"/>
    <col min="10" max="10" width="12.5703125" style="4" customWidth="1"/>
    <col min="11" max="11" width="3.5703125" style="4" customWidth="1"/>
    <col min="12" max="12" width="12.5703125" style="4" customWidth="1"/>
    <col min="13" max="13" width="3.5703125" style="4" customWidth="1"/>
    <col min="14" max="14" width="14.5703125" style="4" customWidth="1"/>
    <col min="15" max="15" width="3.5703125" style="4" customWidth="1"/>
    <col min="16" max="16" width="14.5703125" style="4" customWidth="1"/>
    <col min="17" max="17" width="9.42578125" style="4" customWidth="1"/>
    <col min="18" max="18" width="4.85546875" style="4" customWidth="1"/>
    <col min="19" max="19" width="3.5703125" style="4" customWidth="1"/>
    <col min="20" max="20" width="4.5703125" style="4" customWidth="1"/>
    <col min="21" max="21" width="3.5703125" style="4" customWidth="1"/>
    <col min="22" max="22" width="14.5703125" style="4" customWidth="1"/>
    <col min="23" max="23" width="5.85546875" style="4" customWidth="1"/>
    <col min="24" max="24" width="17.42578125" style="4" customWidth="1"/>
    <col min="25" max="25" width="7" style="4" customWidth="1"/>
    <col min="26" max="26" width="13.85546875" style="4" customWidth="1"/>
    <col min="27" max="27" width="3.5703125" style="4" customWidth="1"/>
    <col min="28" max="28" width="12.5703125" style="4" customWidth="1"/>
    <col min="29" max="29" width="3.5703125" style="4" customWidth="1"/>
    <col min="30" max="30" width="14.5703125" style="4" customWidth="1"/>
    <col min="31" max="31" width="3.5703125" style="4" customWidth="1"/>
    <col min="32" max="32" width="14.5703125" style="4" customWidth="1"/>
    <col min="33" max="33" width="9.42578125" style="4" customWidth="1"/>
    <col min="34" max="34" width="2.42578125" style="4" hidden="1" customWidth="1"/>
    <col min="35" max="35" width="7.5703125" style="8" hidden="1" customWidth="1"/>
    <col min="36" max="36" width="10.42578125" style="9" hidden="1" customWidth="1"/>
    <col min="37" max="37" width="11.140625" style="9" hidden="1" customWidth="1"/>
    <col min="38" max="38" width="5.5703125" style="9" hidden="1" customWidth="1"/>
    <col min="39" max="39" width="9.140625" style="9" hidden="1" customWidth="1"/>
    <col min="40" max="40" width="9.140625" style="10" hidden="1" customWidth="1"/>
    <col min="41" max="41" width="0" style="4" hidden="1" customWidth="1"/>
    <col min="42" max="42" width="9.140625" style="4" hidden="1" customWidth="1"/>
    <col min="43" max="56" width="0" style="4" hidden="1" customWidth="1"/>
    <col min="57" max="16384" width="9.140625" style="4"/>
  </cols>
  <sheetData>
    <row r="1" spans="2:42" ht="15" customHeight="1" thickBot="1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85" t="s">
        <v>150</v>
      </c>
      <c r="R1" s="6"/>
      <c r="S1" s="7"/>
      <c r="T1" s="7"/>
      <c r="U1" s="137" t="s">
        <v>139</v>
      </c>
      <c r="V1" s="7"/>
      <c r="W1" s="7"/>
      <c r="X1" s="7"/>
      <c r="Y1" s="7"/>
      <c r="Z1" s="7"/>
      <c r="AA1" s="7"/>
      <c r="AB1" s="7"/>
      <c r="AC1" s="7"/>
      <c r="AD1" s="7"/>
      <c r="AG1" s="85" t="s">
        <v>150</v>
      </c>
    </row>
    <row r="2" spans="2:42" ht="12.75" customHeight="1">
      <c r="B2" s="227" t="s">
        <v>152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9"/>
      <c r="R2" s="233" t="s">
        <v>153</v>
      </c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5"/>
      <c r="AG2" s="242" t="s">
        <v>92</v>
      </c>
      <c r="AJ2" s="60"/>
    </row>
    <row r="3" spans="2:42" ht="12.75" customHeight="1"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2"/>
      <c r="R3" s="236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8"/>
      <c r="AG3" s="243"/>
      <c r="AJ3" s="60"/>
      <c r="AK3" s="8"/>
    </row>
    <row r="4" spans="2:42" ht="12.75" customHeight="1">
      <c r="B4" s="236" t="s">
        <v>88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8"/>
      <c r="R4" s="236" t="s">
        <v>88</v>
      </c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5" t="s">
        <v>131</v>
      </c>
      <c r="AF4" s="246"/>
      <c r="AG4" s="243"/>
      <c r="AJ4" s="60"/>
      <c r="AK4" s="8"/>
    </row>
    <row r="5" spans="2:42" ht="13.5" customHeight="1" thickBot="1">
      <c r="B5" s="236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8"/>
      <c r="R5" s="250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47"/>
      <c r="AF5" s="248"/>
      <c r="AG5" s="244"/>
      <c r="AJ5" s="34"/>
      <c r="AK5" s="8"/>
    </row>
    <row r="6" spans="2:42" ht="14.1" customHeight="1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44"/>
      <c r="Q6" s="33"/>
      <c r="R6" s="11"/>
      <c r="S6" s="12"/>
      <c r="T6" s="12"/>
      <c r="U6" s="12"/>
      <c r="V6" s="12"/>
      <c r="W6" s="12"/>
      <c r="X6" s="12"/>
      <c r="Y6" s="12"/>
      <c r="Z6" s="12"/>
      <c r="AA6" s="12"/>
      <c r="AB6" s="12"/>
      <c r="AC6" s="124"/>
      <c r="AD6" s="12"/>
      <c r="AE6" s="12"/>
      <c r="AF6" s="32"/>
      <c r="AG6" s="33"/>
      <c r="AJ6" s="34"/>
      <c r="AK6" s="8"/>
    </row>
    <row r="7" spans="2:42" ht="14.1" customHeight="1">
      <c r="B7" s="14"/>
      <c r="D7" s="30" t="s">
        <v>73</v>
      </c>
      <c r="G7" s="6"/>
      <c r="I7" s="15"/>
      <c r="K7" s="6"/>
      <c r="P7" s="45"/>
      <c r="Q7" s="37"/>
      <c r="R7" s="14"/>
      <c r="S7" s="30"/>
      <c r="X7" s="30"/>
      <c r="Z7" s="104"/>
      <c r="AA7" s="103"/>
      <c r="AB7" s="103"/>
      <c r="AC7" s="104"/>
      <c r="AD7" s="104"/>
      <c r="AE7" s="104"/>
      <c r="AF7" s="105"/>
      <c r="AG7" s="106"/>
      <c r="AI7" s="117">
        <v>0</v>
      </c>
      <c r="AJ7" s="112">
        <v>516</v>
      </c>
      <c r="AK7" s="112">
        <v>1032</v>
      </c>
    </row>
    <row r="8" spans="2:42" ht="14.1" customHeight="1">
      <c r="B8" s="14"/>
      <c r="D8" s="15"/>
      <c r="F8" s="15"/>
      <c r="G8" s="54"/>
      <c r="J8" s="30"/>
      <c r="K8" s="53"/>
      <c r="M8" s="2"/>
      <c r="O8" s="20"/>
      <c r="Q8" s="16"/>
      <c r="R8" s="14"/>
      <c r="S8" s="29"/>
      <c r="T8" s="130" t="s">
        <v>118</v>
      </c>
      <c r="Z8" s="105"/>
      <c r="AA8" s="30"/>
      <c r="AB8" s="72"/>
      <c r="AC8" s="72"/>
      <c r="AD8" s="72"/>
      <c r="AE8" s="72"/>
      <c r="AF8" s="72"/>
      <c r="AG8" s="106"/>
      <c r="AI8" s="117">
        <v>50</v>
      </c>
      <c r="AJ8" s="112">
        <v>2840</v>
      </c>
      <c r="AK8" s="112">
        <v>5680</v>
      </c>
    </row>
    <row r="9" spans="2:42" ht="14.1" customHeight="1">
      <c r="B9" s="14"/>
      <c r="C9" s="50" t="s">
        <v>27</v>
      </c>
      <c r="D9" s="29" t="s">
        <v>75</v>
      </c>
      <c r="H9" s="15"/>
      <c r="J9" s="38"/>
      <c r="M9" s="39"/>
      <c r="Q9" s="16"/>
      <c r="R9" s="14"/>
      <c r="S9" s="29"/>
      <c r="Z9" s="107"/>
      <c r="AG9" s="106"/>
      <c r="AI9" s="117">
        <v>100</v>
      </c>
      <c r="AJ9" s="112">
        <v>5164</v>
      </c>
      <c r="AK9" s="112">
        <v>10328</v>
      </c>
    </row>
    <row r="10" spans="2:42" ht="14.1" customHeight="1">
      <c r="B10" s="14"/>
      <c r="C10" s="50" t="s">
        <v>27</v>
      </c>
      <c r="D10" s="29" t="s">
        <v>74</v>
      </c>
      <c r="E10" s="15"/>
      <c r="F10" s="15"/>
      <c r="Q10" s="16"/>
      <c r="R10" s="14"/>
      <c r="S10" s="29"/>
      <c r="Z10" s="107"/>
      <c r="AF10" s="61"/>
      <c r="AG10" s="106"/>
      <c r="AI10" s="118"/>
      <c r="AJ10" s="113"/>
      <c r="AK10" s="113"/>
    </row>
    <row r="11" spans="2:42" ht="14.1" customHeight="1">
      <c r="B11" s="14"/>
      <c r="C11" s="50" t="s">
        <v>27</v>
      </c>
      <c r="D11" s="29" t="s">
        <v>91</v>
      </c>
      <c r="I11" s="15"/>
      <c r="J11" s="30"/>
      <c r="K11" s="15"/>
      <c r="N11" s="2"/>
      <c r="P11" s="20"/>
      <c r="Q11" s="16"/>
      <c r="R11" s="14"/>
      <c r="S11" s="29"/>
      <c r="T11" s="30" t="s">
        <v>69</v>
      </c>
      <c r="U11" s="15"/>
      <c r="V11" s="20"/>
      <c r="W11" s="15"/>
      <c r="X11" s="205">
        <v>0</v>
      </c>
      <c r="Y11" s="206"/>
      <c r="Z11" s="162" t="s">
        <v>116</v>
      </c>
      <c r="AA11" s="163"/>
      <c r="AB11" s="163"/>
      <c r="AC11" s="163"/>
      <c r="AD11" s="163"/>
      <c r="AE11" s="163"/>
      <c r="AF11" s="163"/>
      <c r="AG11" s="164"/>
      <c r="AJ11" s="114">
        <f>TREND(AJ7:AJ9,AI7:AI9,X17)</f>
        <v>515.99999999999955</v>
      </c>
      <c r="AK11" s="115" t="s">
        <v>82</v>
      </c>
      <c r="AM11" s="9" t="str">
        <f>" [Valore venale immobile ante] "&amp;X11</f>
        <v xml:space="preserve"> [Valore venale immobile ante] 0</v>
      </c>
      <c r="AP11" s="9" t="str">
        <f>AM11&amp;CHAR(10)&amp;AM13&amp;CHAR(10)&amp;AM17</f>
        <v xml:space="preserve"> [Valore venale immobile ante] 0
 [Valore venale immobile post] 0
 [2xIVV] 0</v>
      </c>
    </row>
    <row r="12" spans="2:42" ht="14.1" customHeight="1">
      <c r="B12" s="14"/>
      <c r="C12" s="52"/>
      <c r="D12" s="119" t="s">
        <v>108</v>
      </c>
      <c r="J12" s="30"/>
      <c r="N12" s="39"/>
      <c r="Q12" s="16"/>
      <c r="R12" s="14"/>
      <c r="S12" s="29"/>
      <c r="T12" s="40"/>
      <c r="U12" s="15"/>
      <c r="V12" s="20"/>
      <c r="W12" s="15"/>
      <c r="X12" s="30"/>
      <c r="Y12" s="15"/>
      <c r="Z12" s="165"/>
      <c r="AA12" s="165"/>
      <c r="AB12" s="165"/>
      <c r="AC12" s="165"/>
      <c r="AD12" s="165"/>
      <c r="AE12" s="165"/>
      <c r="AF12" s="165"/>
      <c r="AG12" s="166"/>
      <c r="AI12" s="118"/>
      <c r="AJ12" s="114">
        <f>ROUND(AJ11,2)</f>
        <v>516</v>
      </c>
      <c r="AK12" s="115" t="s">
        <v>83</v>
      </c>
    </row>
    <row r="13" spans="2:42" ht="14.1" customHeight="1">
      <c r="B13" s="14"/>
      <c r="C13" s="52"/>
      <c r="Q13" s="16"/>
      <c r="R13" s="14"/>
      <c r="S13" s="29"/>
      <c r="T13" s="30" t="s">
        <v>70</v>
      </c>
      <c r="U13" s="15"/>
      <c r="V13" s="20"/>
      <c r="W13" s="15"/>
      <c r="X13" s="205">
        <v>0</v>
      </c>
      <c r="Y13" s="206"/>
      <c r="Z13" s="162" t="s">
        <v>117</v>
      </c>
      <c r="AA13" s="163"/>
      <c r="AB13" s="163"/>
      <c r="AC13" s="163"/>
      <c r="AD13" s="163"/>
      <c r="AE13" s="163"/>
      <c r="AF13" s="163"/>
      <c r="AG13" s="164"/>
      <c r="AI13" s="118"/>
      <c r="AJ13" s="115" t="e">
        <f>((X13/X11)-1)*100</f>
        <v>#DIV/0!</v>
      </c>
      <c r="AK13" s="115" t="s">
        <v>71</v>
      </c>
      <c r="AM13" s="9" t="str">
        <f>" [Valore venale immobile post] "&amp;X13</f>
        <v xml:space="preserve"> [Valore venale immobile post] 0</v>
      </c>
    </row>
    <row r="14" spans="2:42" ht="14.1" customHeight="1">
      <c r="B14" s="14"/>
      <c r="D14" s="30" t="s">
        <v>109</v>
      </c>
      <c r="J14" s="30"/>
      <c r="Q14" s="16"/>
      <c r="R14" s="14"/>
      <c r="S14" s="29"/>
      <c r="T14" s="40"/>
      <c r="U14" s="15"/>
      <c r="V14" s="20"/>
      <c r="W14" s="15"/>
      <c r="X14" s="30"/>
      <c r="Y14" s="15"/>
      <c r="Z14" s="163"/>
      <c r="AA14" s="167"/>
      <c r="AB14" s="167"/>
      <c r="AC14" s="167"/>
      <c r="AD14" s="167"/>
      <c r="AE14" s="167"/>
      <c r="AF14" s="167"/>
      <c r="AG14" s="168"/>
      <c r="AI14" s="118"/>
      <c r="AJ14" s="115" t="e">
        <f>ROUND(AJ13,2)</f>
        <v>#DIV/0!</v>
      </c>
      <c r="AK14" s="115" t="s">
        <v>84</v>
      </c>
    </row>
    <row r="15" spans="2:42" ht="14.1" customHeight="1">
      <c r="B15" s="14"/>
      <c r="D15" s="29" t="s">
        <v>66</v>
      </c>
      <c r="G15" s="6"/>
      <c r="I15" s="15"/>
      <c r="K15" s="6"/>
      <c r="Q15" s="16"/>
      <c r="R15" s="14"/>
      <c r="S15" s="29"/>
      <c r="T15" s="29" t="s">
        <v>71</v>
      </c>
      <c r="U15" s="15"/>
      <c r="V15" s="20"/>
      <c r="W15" s="68" t="s">
        <v>85</v>
      </c>
      <c r="X15" s="255">
        <f>IFERROR(IF(AJ14&lt;0,0,AJ14),0)</f>
        <v>0</v>
      </c>
      <c r="Y15" s="249"/>
      <c r="Z15" s="169" t="s">
        <v>106</v>
      </c>
      <c r="AA15" s="170"/>
      <c r="AB15" s="170"/>
      <c r="AC15" s="170"/>
      <c r="AD15" s="170"/>
      <c r="AE15" s="170"/>
      <c r="AF15" s="170"/>
      <c r="AG15" s="171"/>
      <c r="AJ15" s="115"/>
      <c r="AK15" s="115"/>
    </row>
    <row r="16" spans="2:42" ht="14.1" customHeight="1">
      <c r="B16" s="14"/>
      <c r="C16" s="50"/>
      <c r="D16" s="29" t="s">
        <v>67</v>
      </c>
      <c r="F16" s="15"/>
      <c r="G16" s="54"/>
      <c r="J16" s="30"/>
      <c r="K16" s="53"/>
      <c r="M16" s="2"/>
      <c r="O16" s="20"/>
      <c r="Q16" s="16"/>
      <c r="R16" s="14"/>
      <c r="S16" s="29"/>
      <c r="T16" s="30"/>
      <c r="U16" s="15"/>
      <c r="V16" s="20"/>
      <c r="W16" s="15"/>
      <c r="X16" s="30"/>
      <c r="Y16" s="15"/>
      <c r="Z16" s="163"/>
      <c r="AA16" s="167"/>
      <c r="AB16" s="167"/>
      <c r="AC16" s="167"/>
      <c r="AD16" s="167"/>
      <c r="AE16" s="167"/>
      <c r="AF16" s="167"/>
      <c r="AG16" s="168"/>
      <c r="AJ16" s="115"/>
      <c r="AK16" s="115"/>
    </row>
    <row r="17" spans="2:39" ht="14.1" customHeight="1">
      <c r="B17" s="14"/>
      <c r="C17" s="50"/>
      <c r="D17" s="29"/>
      <c r="H17" s="15"/>
      <c r="J17" s="38"/>
      <c r="M17" s="39"/>
      <c r="Q17" s="16"/>
      <c r="R17" s="14"/>
      <c r="S17" s="29"/>
      <c r="T17" s="30" t="s">
        <v>72</v>
      </c>
      <c r="U17" s="15"/>
      <c r="V17" s="20"/>
      <c r="W17" s="20" t="s">
        <v>85</v>
      </c>
      <c r="X17" s="252">
        <f>X15*2</f>
        <v>0</v>
      </c>
      <c r="Y17" s="249"/>
      <c r="Z17" s="123" t="s">
        <v>107</v>
      </c>
      <c r="AA17" s="30"/>
      <c r="AB17" s="72"/>
      <c r="AC17" s="72"/>
      <c r="AD17" s="72"/>
      <c r="AE17" s="72"/>
      <c r="AF17" s="72"/>
      <c r="AG17" s="106"/>
      <c r="AI17" s="57"/>
      <c r="AJ17" s="115"/>
      <c r="AK17" s="115"/>
      <c r="AL17" s="114"/>
      <c r="AM17" s="115" t="str">
        <f>" [2xIVV] "&amp;X17</f>
        <v xml:space="preserve"> [2xIVV] 0</v>
      </c>
    </row>
    <row r="18" spans="2:39" ht="14.1" customHeight="1">
      <c r="B18" s="14"/>
      <c r="D18" s="30" t="s">
        <v>110</v>
      </c>
      <c r="Q18" s="16"/>
      <c r="R18" s="14"/>
      <c r="S18" s="29"/>
      <c r="T18" s="40"/>
      <c r="U18" s="15"/>
      <c r="V18" s="20"/>
      <c r="W18" s="15"/>
      <c r="X18" s="30"/>
      <c r="Y18" s="15"/>
      <c r="Z18" s="163"/>
      <c r="AA18" s="167"/>
      <c r="AB18" s="167"/>
      <c r="AC18" s="167"/>
      <c r="AD18" s="167"/>
      <c r="AE18" s="167"/>
      <c r="AF18" s="167"/>
      <c r="AG18" s="168"/>
      <c r="AL18" s="114"/>
      <c r="AM18" s="115"/>
    </row>
    <row r="19" spans="2:39" ht="14.1" customHeight="1">
      <c r="B19" s="14"/>
      <c r="C19" s="50"/>
      <c r="D19" s="29" t="s">
        <v>89</v>
      </c>
      <c r="G19" s="6"/>
      <c r="N19" s="2"/>
      <c r="P19" s="20"/>
      <c r="Q19" s="16"/>
      <c r="R19" s="14"/>
      <c r="S19" s="30"/>
      <c r="T19" s="125" t="s">
        <v>86</v>
      </c>
      <c r="U19" s="126"/>
      <c r="V19" s="127"/>
      <c r="W19" s="126"/>
      <c r="X19" s="253">
        <f>IF(AJ12&gt;AJ9,5164,AJ12)</f>
        <v>516</v>
      </c>
      <c r="Y19" s="254"/>
      <c r="Z19" s="226" t="s">
        <v>161</v>
      </c>
      <c r="AA19" s="170"/>
      <c r="AB19" s="170"/>
      <c r="AC19" s="170"/>
      <c r="AD19" s="170"/>
      <c r="AE19" s="170"/>
      <c r="AF19" s="170"/>
      <c r="AG19" s="171"/>
      <c r="AL19" s="115"/>
      <c r="AM19" s="115"/>
    </row>
    <row r="20" spans="2:39" ht="14.1" customHeight="1">
      <c r="B20" s="14"/>
      <c r="C20" s="52"/>
      <c r="D20" s="29" t="s">
        <v>90</v>
      </c>
      <c r="F20" s="15"/>
      <c r="G20" s="54"/>
      <c r="N20" s="39"/>
      <c r="Q20" s="16"/>
      <c r="R20" s="14"/>
      <c r="S20" s="30"/>
      <c r="T20" s="40"/>
      <c r="U20" s="15"/>
      <c r="V20" s="20"/>
      <c r="W20" s="15"/>
      <c r="X20" s="30"/>
      <c r="Y20" s="122"/>
      <c r="Z20" s="15"/>
      <c r="AD20" s="104"/>
      <c r="AE20" s="104"/>
      <c r="AF20" s="122"/>
      <c r="AG20" s="106"/>
      <c r="AL20" s="115"/>
      <c r="AM20" s="115"/>
    </row>
    <row r="21" spans="2:39" ht="14.1" customHeight="1">
      <c r="B21" s="14"/>
      <c r="C21" s="46"/>
      <c r="D21" s="29"/>
      <c r="Q21" s="16"/>
      <c r="R21" s="14"/>
      <c r="Z21" s="96" t="str">
        <f>IF(AA8="Lettera a)","Lett a) Moltiplicare x 1 solo in caso di esonero dal CdC (art. 32 L.R. 15/2013)","")</f>
        <v/>
      </c>
      <c r="AA21" s="95"/>
      <c r="AD21" s="104"/>
      <c r="AE21" s="104"/>
      <c r="AF21" s="105"/>
      <c r="AG21" s="106"/>
      <c r="AI21" s="74"/>
      <c r="AL21" s="115"/>
      <c r="AM21" s="115"/>
    </row>
    <row r="22" spans="2:39" ht="14.1" customHeight="1">
      <c r="B22" s="14"/>
      <c r="D22" s="30" t="s">
        <v>76</v>
      </c>
      <c r="E22" s="15"/>
      <c r="F22" s="15"/>
      <c r="Q22" s="16"/>
      <c r="R22" s="14"/>
      <c r="S22" s="30"/>
      <c r="X22" s="102"/>
      <c r="Z22" s="15"/>
      <c r="AA22" s="15"/>
      <c r="AB22" s="69"/>
      <c r="AD22" s="104"/>
      <c r="AE22" s="104"/>
      <c r="AF22" s="105"/>
      <c r="AG22" s="106"/>
      <c r="AI22" s="56"/>
      <c r="AL22" s="115"/>
      <c r="AM22" s="115"/>
    </row>
    <row r="23" spans="2:39" ht="14.1" customHeight="1">
      <c r="B23" s="14"/>
      <c r="D23" s="29"/>
      <c r="I23" s="15"/>
      <c r="J23" s="30"/>
      <c r="K23" s="15"/>
      <c r="M23" s="2"/>
      <c r="O23" s="20"/>
      <c r="Q23" s="16"/>
      <c r="R23" s="14"/>
      <c r="T23" s="30"/>
      <c r="X23" s="102"/>
      <c r="Z23" s="15"/>
      <c r="AA23" s="15"/>
      <c r="AB23" s="20"/>
      <c r="AC23" s="15"/>
      <c r="AD23" s="104"/>
      <c r="AE23" s="104"/>
      <c r="AF23" s="105"/>
      <c r="AG23" s="106"/>
      <c r="AI23" s="56"/>
      <c r="AL23" s="115"/>
      <c r="AM23" s="115"/>
    </row>
    <row r="24" spans="2:39" ht="14.1" customHeight="1">
      <c r="B24" s="14"/>
      <c r="D24" s="108"/>
      <c r="E24" s="109" t="s">
        <v>72</v>
      </c>
      <c r="F24" s="109" t="s">
        <v>78</v>
      </c>
      <c r="H24" s="15" t="s">
        <v>77</v>
      </c>
      <c r="J24" s="30"/>
      <c r="M24" s="39"/>
      <c r="Q24" s="16"/>
      <c r="R24" s="14"/>
      <c r="S24" s="30"/>
      <c r="T24" s="119"/>
      <c r="AB24" s="20"/>
      <c r="AD24" s="104"/>
      <c r="AE24" s="104"/>
      <c r="AF24" s="105"/>
      <c r="AG24" s="106"/>
      <c r="AK24" s="101"/>
    </row>
    <row r="25" spans="2:39" ht="14.1" customHeight="1">
      <c r="B25" s="14"/>
      <c r="C25" s="50"/>
      <c r="D25" s="224">
        <v>0</v>
      </c>
      <c r="E25" s="224"/>
      <c r="F25" s="110">
        <v>516</v>
      </c>
      <c r="G25" s="15"/>
      <c r="H25" s="110">
        <v>1032</v>
      </c>
      <c r="Q25" s="16"/>
      <c r="R25" s="14"/>
      <c r="S25" s="30"/>
      <c r="T25" s="30"/>
      <c r="AB25" s="20"/>
      <c r="AC25" s="30"/>
      <c r="AD25" s="104"/>
      <c r="AE25" s="104"/>
      <c r="AF25" s="105"/>
      <c r="AG25" s="106"/>
    </row>
    <row r="26" spans="2:39" ht="14.1" customHeight="1">
      <c r="B26" s="14"/>
      <c r="C26" s="50"/>
      <c r="D26" s="225">
        <v>0.125</v>
      </c>
      <c r="E26" s="225"/>
      <c r="F26" s="111">
        <v>1097</v>
      </c>
      <c r="G26" s="6"/>
      <c r="H26" s="111">
        <v>2194</v>
      </c>
      <c r="I26" s="15"/>
      <c r="K26" s="6"/>
      <c r="Q26" s="16"/>
      <c r="R26" s="14"/>
      <c r="S26" s="30"/>
      <c r="T26" s="30"/>
      <c r="X26" s="102"/>
      <c r="Z26" s="15"/>
      <c r="AA26" s="15"/>
      <c r="AB26" s="20"/>
      <c r="AD26" s="104"/>
      <c r="AE26" s="104"/>
      <c r="AF26" s="105"/>
      <c r="AG26" s="106"/>
      <c r="AK26" s="101"/>
    </row>
    <row r="27" spans="2:39" ht="14.1" customHeight="1">
      <c r="B27" s="14"/>
      <c r="C27" s="50"/>
      <c r="D27" s="225">
        <v>0.25</v>
      </c>
      <c r="E27" s="225"/>
      <c r="F27" s="111">
        <v>1678</v>
      </c>
      <c r="G27" s="84"/>
      <c r="H27" s="111">
        <v>3556</v>
      </c>
      <c r="J27" s="30"/>
      <c r="K27" s="53"/>
      <c r="N27" s="2"/>
      <c r="Q27" s="16"/>
      <c r="R27" s="14"/>
      <c r="S27" s="30"/>
      <c r="AD27" s="104"/>
      <c r="AE27" s="104"/>
      <c r="AF27" s="105"/>
      <c r="AG27" s="106"/>
    </row>
    <row r="28" spans="2:39" ht="14.1" customHeight="1">
      <c r="B28" s="14"/>
      <c r="D28" s="225">
        <v>0.375</v>
      </c>
      <c r="E28" s="225"/>
      <c r="F28" s="111">
        <v>2259</v>
      </c>
      <c r="G28" s="39"/>
      <c r="H28" s="111">
        <v>4518</v>
      </c>
      <c r="J28" s="38"/>
      <c r="K28" s="53"/>
      <c r="N28" s="39"/>
      <c r="Q28" s="16"/>
      <c r="R28" s="14"/>
      <c r="S28" s="30"/>
      <c r="T28" s="30"/>
      <c r="X28" s="102"/>
      <c r="Z28" s="15"/>
      <c r="AA28" s="15"/>
      <c r="AB28" s="69"/>
      <c r="AC28" s="30"/>
      <c r="AD28" s="104"/>
      <c r="AE28" s="104"/>
      <c r="AF28" s="105"/>
      <c r="AG28" s="106"/>
    </row>
    <row r="29" spans="2:39" ht="14.1" customHeight="1">
      <c r="B29" s="14"/>
      <c r="C29" s="50"/>
      <c r="D29" s="224">
        <v>0.5</v>
      </c>
      <c r="E29" s="224"/>
      <c r="F29" s="110">
        <v>2840</v>
      </c>
      <c r="G29" s="15"/>
      <c r="H29" s="110">
        <v>5680</v>
      </c>
      <c r="Q29" s="16"/>
      <c r="R29" s="14"/>
      <c r="S29" s="30"/>
      <c r="AC29" s="30"/>
      <c r="AD29" s="104"/>
      <c r="AE29" s="104"/>
      <c r="AF29" s="105"/>
      <c r="AG29" s="106"/>
    </row>
    <row r="30" spans="2:39" ht="14.1" customHeight="1">
      <c r="B30" s="14"/>
      <c r="C30" s="50"/>
      <c r="D30" s="225">
        <v>0.625</v>
      </c>
      <c r="E30" s="225"/>
      <c r="F30" s="111">
        <v>3421</v>
      </c>
      <c r="H30" s="111">
        <v>6842</v>
      </c>
      <c r="Q30" s="16"/>
      <c r="R30" s="14"/>
      <c r="S30" s="30"/>
      <c r="T30" s="29"/>
      <c r="V30" s="29"/>
      <c r="AB30" s="68"/>
      <c r="AC30" s="30"/>
      <c r="AD30" s="104"/>
      <c r="AE30" s="104"/>
      <c r="AF30" s="105"/>
      <c r="AG30" s="106"/>
    </row>
    <row r="31" spans="2:39" ht="14.1" customHeight="1">
      <c r="B31" s="14"/>
      <c r="C31" s="46"/>
      <c r="D31" s="225">
        <v>0.75</v>
      </c>
      <c r="E31" s="225"/>
      <c r="F31" s="111">
        <v>4002</v>
      </c>
      <c r="H31" s="111">
        <v>8004</v>
      </c>
      <c r="I31" s="15"/>
      <c r="J31" s="30"/>
      <c r="K31" s="15"/>
      <c r="Q31" s="16"/>
      <c r="R31" s="14"/>
      <c r="S31" s="30"/>
      <c r="T31" s="29"/>
      <c r="V31" s="29"/>
      <c r="AB31" s="68"/>
      <c r="AC31" s="30"/>
      <c r="AD31" s="104"/>
      <c r="AE31" s="104"/>
      <c r="AF31" s="105"/>
      <c r="AG31" s="106"/>
    </row>
    <row r="32" spans="2:39" ht="14.1" customHeight="1">
      <c r="B32" s="14"/>
      <c r="D32" s="225">
        <v>0.875</v>
      </c>
      <c r="E32" s="225"/>
      <c r="F32" s="111">
        <v>4583</v>
      </c>
      <c r="H32" s="111">
        <v>9166</v>
      </c>
      <c r="J32" s="30"/>
      <c r="Q32" s="16"/>
      <c r="R32" s="14"/>
      <c r="S32" s="30"/>
      <c r="T32" s="116"/>
      <c r="V32" s="116"/>
      <c r="AB32" s="102"/>
      <c r="AC32" s="30"/>
      <c r="AD32" s="104"/>
      <c r="AE32" s="104"/>
      <c r="AF32" s="105"/>
      <c r="AG32" s="106"/>
      <c r="AI32" s="56"/>
    </row>
    <row r="33" spans="2:42" ht="14.1" customHeight="1">
      <c r="B33" s="14"/>
      <c r="D33" s="224">
        <v>1</v>
      </c>
      <c r="E33" s="224"/>
      <c r="F33" s="110">
        <v>5164</v>
      </c>
      <c r="G33" s="15"/>
      <c r="H33" s="110">
        <v>10328</v>
      </c>
      <c r="Q33" s="16"/>
      <c r="R33" s="14"/>
      <c r="S33" s="30"/>
      <c r="T33" s="30"/>
      <c r="V33" s="30"/>
      <c r="W33" s="40"/>
      <c r="AB33" s="20"/>
      <c r="AC33" s="30"/>
      <c r="AD33" s="104"/>
      <c r="AE33" s="104"/>
      <c r="AF33" s="105"/>
      <c r="AG33" s="106"/>
    </row>
    <row r="34" spans="2:42" ht="14.1" customHeight="1">
      <c r="B34" s="14"/>
      <c r="D34" s="39"/>
      <c r="Q34" s="16"/>
      <c r="R34" s="14"/>
      <c r="AD34" s="104"/>
      <c r="AE34" s="104"/>
      <c r="AF34" s="105"/>
      <c r="AG34" s="106"/>
    </row>
    <row r="35" spans="2:42" ht="14.1" customHeight="1">
      <c r="B35" s="14"/>
      <c r="D35" s="29" t="s">
        <v>79</v>
      </c>
      <c r="Q35" s="16"/>
      <c r="R35" s="14"/>
      <c r="S35" s="30"/>
      <c r="AC35" s="30"/>
      <c r="AD35" s="104"/>
      <c r="AE35" s="104"/>
      <c r="AF35" s="105"/>
      <c r="AG35" s="106"/>
    </row>
    <row r="36" spans="2:42" ht="14.1" customHeight="1">
      <c r="B36" s="14"/>
      <c r="D36" s="29" t="s">
        <v>80</v>
      </c>
      <c r="Q36" s="16"/>
      <c r="R36" s="14"/>
      <c r="S36" s="30"/>
      <c r="T36" s="30"/>
      <c r="X36" s="30"/>
      <c r="AB36" s="69"/>
      <c r="AC36" s="30"/>
      <c r="AD36" s="104"/>
      <c r="AE36" s="104"/>
      <c r="AF36" s="105"/>
      <c r="AG36" s="106"/>
      <c r="AJ36" s="34"/>
    </row>
    <row r="37" spans="2:42" ht="14.1" customHeight="1">
      <c r="B37" s="14"/>
      <c r="D37" s="29" t="s">
        <v>81</v>
      </c>
      <c r="Q37" s="16"/>
      <c r="R37" s="14"/>
      <c r="AE37" s="81"/>
      <c r="AG37" s="16"/>
      <c r="AJ37" s="34"/>
    </row>
    <row r="38" spans="2:42" ht="14.1" customHeight="1" thickBot="1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5"/>
      <c r="S38" s="70"/>
      <c r="T38" s="26"/>
      <c r="U38" s="26"/>
      <c r="V38" s="26"/>
      <c r="W38" s="26"/>
      <c r="X38" s="70"/>
      <c r="Y38" s="26"/>
      <c r="Z38" s="26"/>
      <c r="AA38" s="26"/>
      <c r="AB38" s="26"/>
      <c r="AC38" s="70"/>
      <c r="AD38" s="71"/>
      <c r="AE38" s="26"/>
      <c r="AF38" s="26"/>
      <c r="AG38" s="27"/>
      <c r="AI38" s="51"/>
    </row>
    <row r="39" spans="2:42" ht="12.75" customHeight="1">
      <c r="B39" s="218" t="s">
        <v>151</v>
      </c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20"/>
      <c r="R39" s="199" t="s">
        <v>151</v>
      </c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1"/>
      <c r="AG39" s="193" t="s">
        <v>93</v>
      </c>
    </row>
    <row r="40" spans="2:42" ht="12.75" customHeight="1">
      <c r="B40" s="221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3"/>
      <c r="R40" s="202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4"/>
      <c r="AG40" s="194"/>
    </row>
    <row r="41" spans="2:42" ht="12.75" customHeight="1">
      <c r="B41" s="202" t="s">
        <v>119</v>
      </c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4"/>
      <c r="R41" s="178" t="s">
        <v>119</v>
      </c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80"/>
      <c r="AG41" s="194"/>
    </row>
    <row r="42" spans="2:42" ht="13.5" customHeight="1" thickBot="1">
      <c r="B42" s="202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4"/>
      <c r="R42" s="181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3"/>
      <c r="AG42" s="195"/>
    </row>
    <row r="43" spans="2:42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31"/>
      <c r="Q43" s="88"/>
      <c r="R43" s="11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75"/>
      <c r="AE43" s="12"/>
      <c r="AF43" s="32"/>
      <c r="AG43" s="33"/>
      <c r="AJ43" s="34"/>
    </row>
    <row r="44" spans="2:42" ht="15">
      <c r="B44" s="14"/>
      <c r="K44" s="23"/>
      <c r="L44" s="23"/>
      <c r="M44" s="23"/>
      <c r="N44" s="23"/>
      <c r="O44" s="10"/>
      <c r="P44" s="35"/>
      <c r="Q44" s="89"/>
      <c r="R44" s="14"/>
      <c r="W44" s="23"/>
      <c r="Y44" s="23"/>
      <c r="Z44" s="23"/>
      <c r="AA44" s="15"/>
      <c r="AB44" s="15"/>
      <c r="AC44" s="15"/>
      <c r="AD44" s="184" t="s">
        <v>64</v>
      </c>
      <c r="AE44" s="185"/>
      <c r="AF44" s="185"/>
      <c r="AG44" s="186"/>
      <c r="AJ44" s="34"/>
    </row>
    <row r="45" spans="2:42" ht="15">
      <c r="B45" s="14"/>
      <c r="D45" s="10"/>
      <c r="E45" s="10"/>
      <c r="G45" s="23"/>
      <c r="I45" s="23"/>
      <c r="K45" s="19"/>
      <c r="L45" s="19"/>
      <c r="M45" s="19"/>
      <c r="N45" s="19"/>
      <c r="O45" s="19"/>
      <c r="P45" s="35"/>
      <c r="Q45" s="89"/>
      <c r="R45" s="14"/>
      <c r="V45" s="23" t="s">
        <v>21</v>
      </c>
      <c r="W45" s="23"/>
      <c r="X45" s="23" t="s">
        <v>5</v>
      </c>
      <c r="Y45" s="23"/>
      <c r="Z45" s="23" t="s">
        <v>12</v>
      </c>
      <c r="AB45" s="23"/>
      <c r="AD45" s="187" t="s">
        <v>65</v>
      </c>
      <c r="AE45" s="188"/>
      <c r="AF45" s="188"/>
      <c r="AG45" s="189"/>
      <c r="AI45" s="8">
        <v>500</v>
      </c>
      <c r="AJ45" s="34"/>
    </row>
    <row r="46" spans="2:42">
      <c r="B46" s="14"/>
      <c r="F46" s="19"/>
      <c r="G46" s="19"/>
      <c r="H46" s="19" t="s">
        <v>2</v>
      </c>
      <c r="I46" s="19"/>
      <c r="L46" s="2"/>
      <c r="N46" s="2"/>
      <c r="P46" s="20"/>
      <c r="R46" s="14"/>
      <c r="V46" s="19"/>
      <c r="W46" s="19"/>
      <c r="X46" s="19" t="s">
        <v>2</v>
      </c>
      <c r="Y46" s="19"/>
      <c r="Z46" s="19"/>
      <c r="AB46" s="19" t="s">
        <v>2</v>
      </c>
      <c r="AD46" s="76"/>
      <c r="AF46" s="19"/>
      <c r="AG46" s="16"/>
      <c r="AI46" s="8">
        <v>200</v>
      </c>
    </row>
    <row r="47" spans="2:42" ht="15">
      <c r="B47" s="14"/>
      <c r="F47" s="15" t="s">
        <v>17</v>
      </c>
      <c r="G47" s="4" t="s">
        <v>0</v>
      </c>
      <c r="H47" s="15" t="s">
        <v>14</v>
      </c>
      <c r="I47" s="4" t="s">
        <v>1</v>
      </c>
      <c r="J47" s="15" t="s">
        <v>15</v>
      </c>
      <c r="L47" s="38" t="s">
        <v>18</v>
      </c>
      <c r="N47" s="39" t="s">
        <v>40</v>
      </c>
      <c r="R47" s="14"/>
      <c r="T47" s="40" t="s">
        <v>17</v>
      </c>
      <c r="U47" s="4" t="s">
        <v>0</v>
      </c>
      <c r="V47" s="5" t="s">
        <v>50</v>
      </c>
      <c r="X47" s="1"/>
      <c r="Y47" s="4" t="s">
        <v>1</v>
      </c>
      <c r="Z47" s="1"/>
      <c r="AA47" s="4" t="s">
        <v>0</v>
      </c>
      <c r="AB47" s="41">
        <f>X47*Z47</f>
        <v>0</v>
      </c>
      <c r="AD47" s="77" t="s">
        <v>50</v>
      </c>
      <c r="AE47" s="4" t="s">
        <v>0</v>
      </c>
      <c r="AF47" s="83"/>
      <c r="AG47" s="16" t="s">
        <v>11</v>
      </c>
      <c r="AI47" s="8">
        <v>30</v>
      </c>
      <c r="AP47" s="9" t="str">
        <f>AM50&amp;CHAR(10)&amp;AM55&amp;CHAR(10)&amp;AM57&amp;CHAR(10)&amp;AM74&amp;CHAR(10)&amp;AM99</f>
        <v xml:space="preserve"> [MPP1=] [mq] [x]  [€/mq]  = 0 €
 [MPP2=] [mq] [x]  [€/mq]  = 0 €
 [MSP1=] [mq]0 x  [€/mq]  = 0
 [MSP2=] [mq]0 x  [€/mq]  = 0
 [MVS=] [mq]0 x [€/mq]  = 0 €</v>
      </c>
    </row>
    <row r="48" spans="2:42">
      <c r="B48" s="14"/>
      <c r="D48" s="10"/>
      <c r="E48" s="10"/>
      <c r="F48" s="23"/>
      <c r="G48" s="23"/>
      <c r="H48" s="23"/>
      <c r="I48" s="23"/>
      <c r="J48" s="23"/>
      <c r="K48" s="23"/>
      <c r="L48" s="23"/>
      <c r="M48" s="23"/>
      <c r="N48" s="23"/>
      <c r="O48" s="10"/>
      <c r="P48" s="10"/>
      <c r="Q48" s="10"/>
      <c r="R48" s="14"/>
      <c r="V48" s="15"/>
      <c r="W48" s="15"/>
      <c r="X48" s="15"/>
      <c r="Y48" s="15"/>
      <c r="Z48" s="15"/>
      <c r="AA48" s="15"/>
      <c r="AB48" s="15"/>
      <c r="AC48" s="15"/>
      <c r="AD48" s="21" t="s">
        <v>42</v>
      </c>
      <c r="AE48" s="4" t="s">
        <v>0</v>
      </c>
      <c r="AF48" s="83"/>
      <c r="AG48" s="16"/>
    </row>
    <row r="49" spans="2:39">
      <c r="B49" s="1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R49" s="14"/>
      <c r="T49" s="40" t="s">
        <v>17</v>
      </c>
      <c r="U49" s="4" t="s">
        <v>0</v>
      </c>
      <c r="V49" s="5" t="s">
        <v>22</v>
      </c>
      <c r="X49" s="1"/>
      <c r="Y49" s="4" t="s">
        <v>1</v>
      </c>
      <c r="Z49" s="1"/>
      <c r="AA49" s="4" t="s">
        <v>0</v>
      </c>
      <c r="AB49" s="41">
        <f>X49*Z49</f>
        <v>0</v>
      </c>
      <c r="AD49" s="21" t="s">
        <v>43</v>
      </c>
      <c r="AE49" s="4" t="s">
        <v>0</v>
      </c>
      <c r="AF49" s="83"/>
      <c r="AG49" s="16" t="s">
        <v>8</v>
      </c>
      <c r="AI49" s="8" t="s">
        <v>50</v>
      </c>
    </row>
    <row r="50" spans="2:39">
      <c r="B50" s="14"/>
      <c r="F50" s="19"/>
      <c r="G50" s="19"/>
      <c r="H50" s="19" t="s">
        <v>2</v>
      </c>
      <c r="I50" s="19"/>
      <c r="J50" s="19" t="s">
        <v>3</v>
      </c>
      <c r="K50" s="19"/>
      <c r="L50" s="19"/>
      <c r="N50" s="2"/>
      <c r="P50" s="20"/>
      <c r="R50" s="14"/>
      <c r="AD50" s="87" t="s">
        <v>44</v>
      </c>
      <c r="AE50" s="4" t="s">
        <v>0</v>
      </c>
      <c r="AF50" s="78">
        <f>AF47*AF48*AF49</f>
        <v>0</v>
      </c>
      <c r="AG50" s="16"/>
      <c r="AI50" s="8" t="s">
        <v>22</v>
      </c>
      <c r="AM50" s="9" t="str">
        <f>" [MPP1=] [mq]"&amp;AF47&amp;" [x] "&amp;AF48&amp;" [€/mq] "&amp;AF49&amp;" "&amp;AE50&amp;" "&amp;AF50&amp;""&amp; " €"</f>
        <v xml:space="preserve"> [MPP1=] [mq] [x]  [€/mq]  = 0 €</v>
      </c>
    </row>
    <row r="51" spans="2:39" ht="15">
      <c r="B51" s="14"/>
      <c r="F51" s="15" t="s">
        <v>6</v>
      </c>
      <c r="G51" s="4" t="s">
        <v>0</v>
      </c>
      <c r="H51" s="15" t="s">
        <v>17</v>
      </c>
      <c r="I51" s="4" t="s">
        <v>1</v>
      </c>
      <c r="J51" s="15" t="s">
        <v>16</v>
      </c>
      <c r="L51" s="15" t="s">
        <v>19</v>
      </c>
      <c r="N51" s="39" t="s">
        <v>20</v>
      </c>
      <c r="R51" s="14"/>
      <c r="Z51" s="40" t="s">
        <v>32</v>
      </c>
      <c r="AA51" s="4" t="s">
        <v>0</v>
      </c>
      <c r="AB51" s="42">
        <f>AB47+AB49</f>
        <v>0</v>
      </c>
      <c r="AD51" s="21"/>
      <c r="AG51" s="16"/>
      <c r="AI51" s="8" t="s">
        <v>23</v>
      </c>
      <c r="AJ51" s="99">
        <f>AB51</f>
        <v>0</v>
      </c>
    </row>
    <row r="52" spans="2:39">
      <c r="B52" s="14"/>
      <c r="R52" s="14"/>
      <c r="AD52" s="77" t="s">
        <v>22</v>
      </c>
      <c r="AE52" s="4" t="s">
        <v>0</v>
      </c>
      <c r="AF52" s="83"/>
      <c r="AG52" s="16" t="s">
        <v>11</v>
      </c>
      <c r="AI52" s="8" t="s">
        <v>26</v>
      </c>
      <c r="AJ52" s="98">
        <f>ROUND(AJ51,2)</f>
        <v>0</v>
      </c>
    </row>
    <row r="53" spans="2:39">
      <c r="B53" s="14"/>
      <c r="R53" s="14"/>
      <c r="S53" s="94" t="s">
        <v>61</v>
      </c>
      <c r="V53" s="39"/>
      <c r="AD53" s="21" t="s">
        <v>42</v>
      </c>
      <c r="AE53" s="4" t="s">
        <v>0</v>
      </c>
      <c r="AF53" s="83"/>
      <c r="AG53" s="16"/>
      <c r="AI53" s="8" t="s">
        <v>24</v>
      </c>
    </row>
    <row r="54" spans="2:39">
      <c r="B54" s="14"/>
      <c r="R54" s="14"/>
      <c r="AD54" s="21" t="s">
        <v>43</v>
      </c>
      <c r="AE54" s="4" t="s">
        <v>0</v>
      </c>
      <c r="AF54" s="83"/>
      <c r="AG54" s="16" t="s">
        <v>8</v>
      </c>
      <c r="AI54" s="8" t="s">
        <v>25</v>
      </c>
    </row>
    <row r="55" spans="2:39" ht="14.25">
      <c r="B55" s="14"/>
      <c r="R55" s="14"/>
      <c r="V55" s="23" t="s">
        <v>17</v>
      </c>
      <c r="W55" s="23"/>
      <c r="X55" s="23" t="s">
        <v>13</v>
      </c>
      <c r="Y55" s="23"/>
      <c r="AD55" s="87" t="s">
        <v>45</v>
      </c>
      <c r="AE55" s="4" t="s">
        <v>0</v>
      </c>
      <c r="AF55" s="78">
        <f>AF52*AF53*AF54</f>
        <v>0</v>
      </c>
      <c r="AG55" s="16"/>
      <c r="AM55" s="9" t="str">
        <f>" [MPP2=] [mq]"&amp;AF52&amp;" [x] "&amp;AF53&amp;" [€/mq] "&amp;AF54&amp;" "&amp;AE55&amp;" "&amp;AF55&amp;""&amp; " €"</f>
        <v xml:space="preserve"> [MPP2=] [mq] [x]  [€/mq]  = 0 €</v>
      </c>
    </row>
    <row r="56" spans="2:39">
      <c r="B56" s="14"/>
      <c r="R56" s="14"/>
      <c r="V56" s="19" t="s">
        <v>2</v>
      </c>
      <c r="W56" s="19"/>
      <c r="X56" s="19" t="s">
        <v>3</v>
      </c>
      <c r="Y56" s="19"/>
      <c r="AA56" s="19"/>
      <c r="AB56" s="2"/>
      <c r="AD56" s="21"/>
      <c r="AF56" s="19"/>
      <c r="AG56" s="16"/>
      <c r="AI56" s="8" t="s">
        <v>10</v>
      </c>
    </row>
    <row r="57" spans="2:39">
      <c r="B57" s="14"/>
      <c r="R57" s="14"/>
      <c r="T57" s="15" t="s">
        <v>120</v>
      </c>
      <c r="U57" s="4" t="s">
        <v>0</v>
      </c>
      <c r="V57" s="86">
        <f>AJ52</f>
        <v>0</v>
      </c>
      <c r="W57" s="4" t="s">
        <v>1</v>
      </c>
      <c r="X57" s="1"/>
      <c r="AA57" s="4" t="s">
        <v>0</v>
      </c>
      <c r="AB57" s="38">
        <f>V57*X57</f>
        <v>0</v>
      </c>
      <c r="AD57" s="87" t="s">
        <v>46</v>
      </c>
      <c r="AE57" s="4" t="s">
        <v>0</v>
      </c>
      <c r="AF57" s="79">
        <f>AF50+AF55</f>
        <v>0</v>
      </c>
      <c r="AG57" s="16"/>
      <c r="AI57" s="8" t="s">
        <v>9</v>
      </c>
      <c r="AM57" s="9" t="str">
        <f>" [MSP1=] [mq]"&amp;V57&amp;" x "&amp;" [€/mq] "&amp;X57&amp;" "&amp;AA57&amp;" "&amp;AB57</f>
        <v xml:space="preserve"> [MSP1=] [mq]0 x  [€/mq]  = 0</v>
      </c>
    </row>
    <row r="58" spans="2:39">
      <c r="B58" s="14"/>
      <c r="R58" s="14"/>
      <c r="AD58" s="21"/>
      <c r="AG58" s="16"/>
    </row>
    <row r="59" spans="2:39">
      <c r="B59" s="14"/>
      <c r="R59" s="14"/>
      <c r="AD59" s="76"/>
      <c r="AF59" s="15"/>
      <c r="AG59" s="16"/>
    </row>
    <row r="60" spans="2:39" ht="15">
      <c r="B60" s="14"/>
      <c r="R60" s="190" t="s">
        <v>47</v>
      </c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2"/>
      <c r="AD60" s="2"/>
      <c r="AF60" s="15"/>
      <c r="AG60" s="16"/>
    </row>
    <row r="61" spans="2:39" ht="15">
      <c r="B61" s="14"/>
      <c r="R61" s="196" t="s">
        <v>51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8"/>
      <c r="AF61" s="2"/>
      <c r="AG61" s="16"/>
    </row>
    <row r="62" spans="2:39">
      <c r="B62" s="14"/>
      <c r="R62" s="14"/>
      <c r="AC62" s="22"/>
      <c r="AG62" s="16"/>
    </row>
    <row r="63" spans="2:39" ht="14.25">
      <c r="B63" s="14"/>
      <c r="R63" s="14"/>
      <c r="V63" s="23" t="s">
        <v>21</v>
      </c>
      <c r="W63" s="23"/>
      <c r="X63" s="23" t="s">
        <v>5</v>
      </c>
      <c r="Y63" s="23"/>
      <c r="Z63" s="23" t="s">
        <v>12</v>
      </c>
      <c r="AC63" s="22"/>
      <c r="AG63" s="16"/>
    </row>
    <row r="64" spans="2:39">
      <c r="B64" s="14"/>
      <c r="R64" s="14"/>
      <c r="V64" s="19"/>
      <c r="W64" s="19"/>
      <c r="X64" s="19" t="s">
        <v>2</v>
      </c>
      <c r="Y64" s="19"/>
      <c r="Z64" s="19"/>
      <c r="AB64" s="19" t="s">
        <v>2</v>
      </c>
      <c r="AC64" s="22"/>
      <c r="AG64" s="16"/>
    </row>
    <row r="65" spans="2:39">
      <c r="B65" s="14"/>
      <c r="R65" s="14"/>
      <c r="T65" s="40" t="s">
        <v>28</v>
      </c>
      <c r="U65" s="4" t="s">
        <v>0</v>
      </c>
      <c r="V65" s="5" t="s">
        <v>22</v>
      </c>
      <c r="X65" s="1"/>
      <c r="Y65" s="4" t="s">
        <v>1</v>
      </c>
      <c r="Z65" s="1"/>
      <c r="AA65" s="4" t="s">
        <v>0</v>
      </c>
      <c r="AB65" s="41">
        <f>X65*Z65</f>
        <v>0</v>
      </c>
      <c r="AC65" s="22"/>
      <c r="AG65" s="16"/>
    </row>
    <row r="66" spans="2:39">
      <c r="B66" s="14"/>
      <c r="R66" s="14"/>
      <c r="V66" s="23"/>
      <c r="W66" s="23"/>
      <c r="X66" s="23"/>
      <c r="Y66" s="23"/>
      <c r="Z66" s="23"/>
      <c r="AC66" s="22"/>
      <c r="AE66" s="10"/>
      <c r="AG66" s="16"/>
    </row>
    <row r="67" spans="2:39">
      <c r="B67" s="14"/>
      <c r="R67" s="14"/>
      <c r="T67" s="40" t="s">
        <v>29</v>
      </c>
      <c r="U67" s="4" t="s">
        <v>0</v>
      </c>
      <c r="V67" s="5" t="s">
        <v>50</v>
      </c>
      <c r="X67" s="1"/>
      <c r="Y67" s="4" t="s">
        <v>1</v>
      </c>
      <c r="Z67" s="1"/>
      <c r="AA67" s="4" t="s">
        <v>0</v>
      </c>
      <c r="AB67" s="41">
        <f>X67*Z67</f>
        <v>0</v>
      </c>
      <c r="AC67" s="22"/>
      <c r="AG67" s="16"/>
    </row>
    <row r="68" spans="2:39">
      <c r="B68" s="14"/>
      <c r="R68" s="14"/>
      <c r="AC68" s="22"/>
      <c r="AG68" s="16"/>
    </row>
    <row r="69" spans="2:39">
      <c r="B69" s="14"/>
      <c r="R69" s="14"/>
      <c r="Z69" s="40" t="s">
        <v>32</v>
      </c>
      <c r="AA69" s="4" t="s">
        <v>0</v>
      </c>
      <c r="AB69" s="43">
        <f>IF(AI69&gt;0,AI69,0)</f>
        <v>0</v>
      </c>
      <c r="AC69" s="22"/>
      <c r="AD69" s="39"/>
      <c r="AG69" s="16"/>
      <c r="AI69" s="128">
        <f>AB67-AB65</f>
        <v>0</v>
      </c>
    </row>
    <row r="70" spans="2:39">
      <c r="B70" s="14"/>
      <c r="R70" s="14"/>
      <c r="S70" s="94" t="s">
        <v>61</v>
      </c>
      <c r="AC70" s="22"/>
      <c r="AG70" s="16"/>
      <c r="AI70" s="98">
        <f>ROUND(AI69,2)</f>
        <v>0</v>
      </c>
    </row>
    <row r="71" spans="2:39">
      <c r="B71" s="14"/>
      <c r="R71" s="14"/>
      <c r="V71" s="39"/>
      <c r="AC71" s="22"/>
      <c r="AG71" s="16"/>
    </row>
    <row r="72" spans="2:39" ht="14.25">
      <c r="B72" s="14"/>
      <c r="R72" s="14"/>
      <c r="V72" s="23" t="s">
        <v>17</v>
      </c>
      <c r="W72" s="23"/>
      <c r="X72" s="23" t="s">
        <v>13</v>
      </c>
      <c r="Y72" s="23"/>
      <c r="AC72" s="22"/>
      <c r="AG72" s="16"/>
    </row>
    <row r="73" spans="2:39">
      <c r="B73" s="14"/>
      <c r="R73" s="14"/>
      <c r="V73" s="19" t="s">
        <v>2</v>
      </c>
      <c r="W73" s="19"/>
      <c r="X73" s="19" t="s">
        <v>3</v>
      </c>
      <c r="Y73" s="19"/>
      <c r="AA73" s="19"/>
      <c r="AB73" s="2"/>
      <c r="AC73" s="22"/>
      <c r="AG73" s="16"/>
    </row>
    <row r="74" spans="2:39">
      <c r="B74" s="14"/>
      <c r="R74" s="14"/>
      <c r="T74" s="15" t="s">
        <v>121</v>
      </c>
      <c r="U74" s="4" t="s">
        <v>0</v>
      </c>
      <c r="V74" s="86">
        <f>AI70</f>
        <v>0</v>
      </c>
      <c r="W74" s="4" t="s">
        <v>1</v>
      </c>
      <c r="X74" s="1"/>
      <c r="AA74" s="4" t="s">
        <v>0</v>
      </c>
      <c r="AB74" s="38">
        <f>V74*X74</f>
        <v>0</v>
      </c>
      <c r="AC74" s="22"/>
      <c r="AG74" s="16"/>
      <c r="AM74" s="9" t="str">
        <f>" [MSP2=] [mq]"&amp;V74&amp;" x "&amp;" [€/mq] "&amp;X74&amp;" "&amp;AA74&amp;" "&amp;AB74</f>
        <v xml:space="preserve"> [MSP2=] [mq]0 x  [€/mq]  = 0</v>
      </c>
    </row>
    <row r="75" spans="2:39">
      <c r="B75" s="14"/>
      <c r="R75" s="14"/>
      <c r="AC75" s="22"/>
      <c r="AG75" s="16"/>
    </row>
    <row r="76" spans="2:39" ht="13.5" thickBot="1"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5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90"/>
      <c r="AD76" s="26"/>
      <c r="AE76" s="26"/>
      <c r="AF76" s="26"/>
      <c r="AG76" s="27"/>
      <c r="AI76" s="8" t="s">
        <v>4</v>
      </c>
    </row>
    <row r="77" spans="2:39" ht="12.95" customHeight="1">
      <c r="B77" s="218" t="s">
        <v>151</v>
      </c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20"/>
      <c r="R77" s="199" t="s">
        <v>151</v>
      </c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1"/>
      <c r="AG77" s="193" t="s">
        <v>94</v>
      </c>
    </row>
    <row r="78" spans="2:39" ht="12.95" customHeight="1">
      <c r="B78" s="221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3"/>
      <c r="R78" s="202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4"/>
      <c r="AG78" s="194"/>
    </row>
    <row r="79" spans="2:39">
      <c r="B79" s="202" t="s">
        <v>60</v>
      </c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4"/>
      <c r="R79" s="178" t="s">
        <v>60</v>
      </c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80"/>
      <c r="AG79" s="194"/>
    </row>
    <row r="80" spans="2:39" ht="13.5" thickBot="1">
      <c r="B80" s="202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4"/>
      <c r="R80" s="181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3"/>
      <c r="AG80" s="195"/>
    </row>
    <row r="81" spans="2:35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3"/>
      <c r="R81" s="11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32"/>
      <c r="AG81" s="13"/>
    </row>
    <row r="82" spans="2:35">
      <c r="B82" s="14"/>
      <c r="F82" s="19"/>
      <c r="G82" s="19"/>
      <c r="H82" s="19" t="s">
        <v>2</v>
      </c>
      <c r="I82" s="19"/>
      <c r="L82" s="2"/>
      <c r="N82" s="2"/>
      <c r="P82" s="20"/>
      <c r="Q82" s="16"/>
      <c r="R82" s="14"/>
      <c r="W82" s="23"/>
      <c r="Y82" s="23"/>
      <c r="Z82" s="23"/>
      <c r="AA82" s="15"/>
      <c r="AB82" s="15"/>
      <c r="AC82" s="15"/>
      <c r="AD82" s="30" t="s">
        <v>63</v>
      </c>
      <c r="AF82" s="36"/>
      <c r="AG82" s="16"/>
    </row>
    <row r="83" spans="2:35" ht="15">
      <c r="B83" s="14"/>
      <c r="F83" s="15" t="s">
        <v>17</v>
      </c>
      <c r="G83" s="4" t="s">
        <v>0</v>
      </c>
      <c r="H83" s="15" t="s">
        <v>14</v>
      </c>
      <c r="I83" s="4" t="s">
        <v>1</v>
      </c>
      <c r="J83" s="15" t="s">
        <v>15</v>
      </c>
      <c r="L83" s="38" t="s">
        <v>18</v>
      </c>
      <c r="N83" s="39" t="s">
        <v>40</v>
      </c>
      <c r="Q83" s="16"/>
      <c r="R83" s="14"/>
      <c r="V83" s="23" t="s">
        <v>52</v>
      </c>
      <c r="W83" s="23"/>
      <c r="X83" s="23" t="s">
        <v>53</v>
      </c>
      <c r="Y83" s="23"/>
      <c r="Z83" s="23" t="s">
        <v>62</v>
      </c>
      <c r="AB83" s="23"/>
      <c r="AD83" s="30"/>
      <c r="AF83" s="23"/>
      <c r="AG83" s="16"/>
    </row>
    <row r="84" spans="2:35">
      <c r="B84" s="14"/>
      <c r="F84" s="23"/>
      <c r="G84" s="23"/>
      <c r="H84" s="23"/>
      <c r="I84" s="23"/>
      <c r="J84" s="23"/>
      <c r="K84" s="23"/>
      <c r="L84" s="23"/>
      <c r="M84" s="23"/>
      <c r="N84" s="23"/>
      <c r="O84" s="10"/>
      <c r="P84" s="10"/>
      <c r="Q84" s="16"/>
      <c r="R84" s="14"/>
      <c r="V84" s="19"/>
      <c r="W84" s="19"/>
      <c r="X84" s="19" t="s">
        <v>2</v>
      </c>
      <c r="Y84" s="19"/>
      <c r="Z84" s="19"/>
      <c r="AB84" s="19" t="s">
        <v>2</v>
      </c>
      <c r="AD84" s="86"/>
      <c r="AE84" s="15"/>
      <c r="AF84" s="19"/>
      <c r="AG84" s="16"/>
    </row>
    <row r="85" spans="2:35">
      <c r="B85" s="14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6"/>
      <c r="R85" s="14"/>
      <c r="T85" s="40" t="s">
        <v>17</v>
      </c>
      <c r="U85" s="4" t="s">
        <v>0</v>
      </c>
      <c r="V85" s="5" t="s">
        <v>50</v>
      </c>
      <c r="X85" s="1"/>
      <c r="Y85" s="4" t="s">
        <v>1</v>
      </c>
      <c r="Z85" s="91">
        <v>0.48</v>
      </c>
      <c r="AA85" s="4" t="s">
        <v>0</v>
      </c>
      <c r="AB85" s="41">
        <f>X85*Z85</f>
        <v>0</v>
      </c>
      <c r="AD85" s="39" t="s">
        <v>54</v>
      </c>
      <c r="AG85" s="16"/>
    </row>
    <row r="86" spans="2:35">
      <c r="B86" s="14"/>
      <c r="F86" s="19"/>
      <c r="G86" s="19"/>
      <c r="H86" s="19" t="s">
        <v>2</v>
      </c>
      <c r="I86" s="19"/>
      <c r="J86" s="19" t="s">
        <v>3</v>
      </c>
      <c r="K86" s="19"/>
      <c r="L86" s="19"/>
      <c r="N86" s="2"/>
      <c r="P86" s="20"/>
      <c r="Q86" s="16"/>
      <c r="R86" s="14"/>
      <c r="V86" s="15"/>
      <c r="W86" s="15"/>
      <c r="X86" s="15"/>
      <c r="Y86" s="15"/>
      <c r="Z86" s="92"/>
      <c r="AA86" s="15"/>
      <c r="AB86" s="15"/>
      <c r="AC86" s="15"/>
      <c r="AD86" s="39"/>
      <c r="AG86" s="16"/>
    </row>
    <row r="87" spans="2:35" ht="15">
      <c r="B87" s="14"/>
      <c r="F87" s="15" t="s">
        <v>6</v>
      </c>
      <c r="G87" s="4" t="s">
        <v>0</v>
      </c>
      <c r="H87" s="15" t="s">
        <v>17</v>
      </c>
      <c r="I87" s="4" t="s">
        <v>1</v>
      </c>
      <c r="J87" s="15" t="s">
        <v>16</v>
      </c>
      <c r="L87" s="15" t="s">
        <v>19</v>
      </c>
      <c r="N87" s="39" t="s">
        <v>20</v>
      </c>
      <c r="Q87" s="16"/>
      <c r="R87" s="14"/>
      <c r="T87" s="40" t="s">
        <v>17</v>
      </c>
      <c r="U87" s="4" t="s">
        <v>0</v>
      </c>
      <c r="V87" s="5" t="s">
        <v>50</v>
      </c>
      <c r="X87" s="1"/>
      <c r="Y87" s="4" t="s">
        <v>1</v>
      </c>
      <c r="Z87" s="91">
        <v>0.18</v>
      </c>
      <c r="AA87" s="4" t="s">
        <v>0</v>
      </c>
      <c r="AB87" s="41">
        <f>X87*Z87</f>
        <v>0</v>
      </c>
      <c r="AD87" s="39" t="s">
        <v>55</v>
      </c>
      <c r="AG87" s="16"/>
    </row>
    <row r="88" spans="2:35">
      <c r="B88" s="14"/>
      <c r="Q88" s="16"/>
      <c r="R88" s="14"/>
      <c r="T88" s="40"/>
      <c r="X88" s="2"/>
      <c r="Z88" s="93"/>
      <c r="AB88" s="41"/>
      <c r="AD88" s="39"/>
      <c r="AG88" s="16"/>
    </row>
    <row r="89" spans="2:35">
      <c r="B89" s="14"/>
      <c r="Q89" s="16"/>
      <c r="R89" s="14"/>
      <c r="T89" s="40" t="s">
        <v>17</v>
      </c>
      <c r="U89" s="4" t="s">
        <v>0</v>
      </c>
      <c r="V89" s="5" t="s">
        <v>50</v>
      </c>
      <c r="X89" s="1"/>
      <c r="Y89" s="4" t="s">
        <v>1</v>
      </c>
      <c r="Z89" s="91">
        <v>8.4000000000000005E-2</v>
      </c>
      <c r="AA89" s="4" t="s">
        <v>0</v>
      </c>
      <c r="AB89" s="41">
        <f>X89*Z89</f>
        <v>0</v>
      </c>
      <c r="AD89" s="39" t="s">
        <v>56</v>
      </c>
      <c r="AG89" s="16"/>
    </row>
    <row r="90" spans="2:35">
      <c r="B90" s="14"/>
      <c r="Q90" s="16"/>
      <c r="R90" s="14"/>
      <c r="V90" s="15"/>
      <c r="W90" s="15"/>
      <c r="X90" s="15"/>
      <c r="Y90" s="15"/>
      <c r="Z90" s="92"/>
      <c r="AA90" s="15"/>
      <c r="AB90" s="15"/>
      <c r="AD90" s="39"/>
      <c r="AG90" s="16"/>
    </row>
    <row r="91" spans="2:35">
      <c r="B91" s="14"/>
      <c r="Q91" s="16"/>
      <c r="R91" s="14"/>
      <c r="T91" s="40" t="s">
        <v>17</v>
      </c>
      <c r="U91" s="4" t="s">
        <v>0</v>
      </c>
      <c r="V91" s="5" t="s">
        <v>50</v>
      </c>
      <c r="X91" s="1"/>
      <c r="Y91" s="4" t="s">
        <v>1</v>
      </c>
      <c r="Z91" s="91">
        <v>3.5999999999999997E-2</v>
      </c>
      <c r="AA91" s="4" t="s">
        <v>0</v>
      </c>
      <c r="AB91" s="41">
        <f>X91*Z91</f>
        <v>0</v>
      </c>
      <c r="AD91" s="39" t="s">
        <v>57</v>
      </c>
      <c r="AG91" s="16"/>
    </row>
    <row r="92" spans="2:35">
      <c r="B92" s="14"/>
      <c r="Q92" s="16"/>
      <c r="R92" s="14"/>
      <c r="T92" s="40"/>
      <c r="X92" s="2"/>
      <c r="Z92" s="2"/>
      <c r="AB92" s="41"/>
      <c r="AG92" s="16"/>
    </row>
    <row r="93" spans="2:35">
      <c r="B93" s="14"/>
      <c r="Q93" s="16"/>
      <c r="R93" s="14"/>
      <c r="Z93" s="40" t="s">
        <v>32</v>
      </c>
      <c r="AA93" s="4" t="s">
        <v>0</v>
      </c>
      <c r="AB93" s="42">
        <f>AB85+AB87+AB89+AB91</f>
        <v>0</v>
      </c>
      <c r="AD93" s="39" t="s">
        <v>58</v>
      </c>
      <c r="AG93" s="16"/>
      <c r="AI93" s="100">
        <f>ROUND(AB93,2)</f>
        <v>0</v>
      </c>
    </row>
    <row r="94" spans="2:35">
      <c r="B94" s="14"/>
      <c r="Q94" s="16"/>
      <c r="R94" s="14"/>
      <c r="AG94" s="16"/>
    </row>
    <row r="95" spans="2:35">
      <c r="B95" s="14"/>
      <c r="Q95" s="16"/>
      <c r="R95" s="14"/>
      <c r="S95" s="94" t="s">
        <v>61</v>
      </c>
      <c r="V95" s="39"/>
      <c r="AB95" s="15"/>
      <c r="AD95" s="53"/>
      <c r="AG95" s="16"/>
    </row>
    <row r="96" spans="2:35">
      <c r="B96" s="14"/>
      <c r="Q96" s="16"/>
      <c r="R96" s="14"/>
      <c r="X96" s="2"/>
      <c r="AG96" s="16"/>
    </row>
    <row r="97" spans="2:39">
      <c r="B97" s="14"/>
      <c r="Q97" s="16"/>
      <c r="R97" s="14"/>
      <c r="V97" s="23" t="s">
        <v>17</v>
      </c>
      <c r="W97" s="23"/>
      <c r="X97" s="23" t="s">
        <v>43</v>
      </c>
      <c r="Y97" s="23"/>
      <c r="AF97" s="23"/>
      <c r="AG97" s="16"/>
    </row>
    <row r="98" spans="2:39">
      <c r="B98" s="14"/>
      <c r="Q98" s="16"/>
      <c r="R98" s="14"/>
      <c r="V98" s="19" t="s">
        <v>2</v>
      </c>
      <c r="W98" s="19"/>
      <c r="X98" s="19" t="s">
        <v>3</v>
      </c>
      <c r="Y98" s="19"/>
      <c r="AA98" s="19"/>
      <c r="AB98" s="2"/>
      <c r="AF98" s="19"/>
      <c r="AG98" s="16"/>
    </row>
    <row r="99" spans="2:39">
      <c r="B99" s="14"/>
      <c r="Q99" s="16"/>
      <c r="R99" s="14"/>
      <c r="T99" s="15" t="s">
        <v>59</v>
      </c>
      <c r="U99" s="4" t="s">
        <v>0</v>
      </c>
      <c r="V99" s="86">
        <f>AI93</f>
        <v>0</v>
      </c>
      <c r="W99" s="4" t="s">
        <v>1</v>
      </c>
      <c r="X99" s="1"/>
      <c r="AA99" s="4" t="s">
        <v>0</v>
      </c>
      <c r="AB99" s="38">
        <f>V99*X99</f>
        <v>0</v>
      </c>
      <c r="AF99" s="2"/>
      <c r="AG99" s="16"/>
      <c r="AM99" s="9" t="str">
        <f>" [MVS=] [mq]"&amp;V99&amp;" "&amp;W99&amp;" [€/mq] "&amp;X99&amp;" "&amp;AA99&amp;" "&amp;AB99&amp;""&amp; " €"</f>
        <v xml:space="preserve"> [MVS=] [mq]0 x [€/mq]  = 0 €</v>
      </c>
    </row>
    <row r="100" spans="2:39" ht="13.5" thickBot="1"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5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</row>
    <row r="101" spans="2:39" ht="12.75" customHeight="1">
      <c r="B101" s="227" t="s">
        <v>151</v>
      </c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9"/>
      <c r="R101" s="233" t="s">
        <v>151</v>
      </c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5"/>
      <c r="AG101" s="157" t="s">
        <v>95</v>
      </c>
      <c r="AJ101" s="8"/>
      <c r="AK101" s="8"/>
    </row>
    <row r="102" spans="2:39" ht="12.75" customHeight="1">
      <c r="B102" s="230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2"/>
      <c r="R102" s="236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8"/>
      <c r="AG102" s="158"/>
      <c r="AJ102" s="60"/>
      <c r="AK102" s="8"/>
    </row>
    <row r="103" spans="2:39" ht="12.75" customHeight="1">
      <c r="B103" s="236" t="s">
        <v>96</v>
      </c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8"/>
      <c r="R103" s="236" t="s">
        <v>96</v>
      </c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8"/>
      <c r="AG103" s="158"/>
      <c r="AJ103" s="60"/>
      <c r="AK103" s="8"/>
    </row>
    <row r="104" spans="2:39" ht="13.5" customHeight="1" thickBot="1">
      <c r="B104" s="236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8"/>
      <c r="R104" s="239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1"/>
      <c r="AG104" s="159"/>
      <c r="AJ104" s="34"/>
      <c r="AK104" s="8"/>
    </row>
    <row r="105" spans="2:39" ht="15"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44"/>
      <c r="Q105" s="33"/>
      <c r="R105" s="63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5"/>
      <c r="AJ105" s="34"/>
      <c r="AK105" s="8"/>
    </row>
    <row r="106" spans="2:39" ht="15">
      <c r="B106" s="14"/>
      <c r="D106" s="30" t="s">
        <v>36</v>
      </c>
      <c r="J106" s="30"/>
      <c r="P106" s="45"/>
      <c r="Q106" s="37"/>
      <c r="R106" s="66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7"/>
      <c r="AI106" s="8" t="s">
        <v>10</v>
      </c>
      <c r="AJ106" s="34"/>
      <c r="AK106" s="8"/>
    </row>
    <row r="107" spans="2:39">
      <c r="B107" s="14"/>
      <c r="D107" s="15"/>
      <c r="F107" s="15"/>
      <c r="H107" s="15"/>
      <c r="J107" s="38"/>
      <c r="M107" s="2"/>
      <c r="O107" s="20"/>
      <c r="Q107" s="16"/>
      <c r="R107" s="14"/>
      <c r="AF107" s="36"/>
      <c r="AG107" s="37"/>
      <c r="AI107" s="8" t="s">
        <v>9</v>
      </c>
      <c r="AJ107" s="34"/>
      <c r="AK107" s="8"/>
    </row>
    <row r="108" spans="2:39">
      <c r="B108" s="14"/>
      <c r="C108" s="46" t="s">
        <v>37</v>
      </c>
      <c r="D108" s="73" t="s">
        <v>33</v>
      </c>
      <c r="E108" s="95"/>
      <c r="F108" s="95"/>
      <c r="G108" s="103"/>
      <c r="H108" s="103"/>
      <c r="I108" s="95"/>
      <c r="J108" s="119" t="s">
        <v>134</v>
      </c>
      <c r="M108" s="39"/>
      <c r="Q108" s="16"/>
      <c r="R108" s="14"/>
      <c r="S108" s="30" t="s">
        <v>39</v>
      </c>
      <c r="X108" s="23"/>
      <c r="Y108" s="172" t="s">
        <v>112</v>
      </c>
      <c r="Z108" s="173"/>
      <c r="AA108" s="173"/>
      <c r="AB108" s="173"/>
      <c r="AC108" s="173"/>
      <c r="AD108" s="173"/>
      <c r="AE108" s="174"/>
      <c r="AF108" s="160" t="s">
        <v>9</v>
      </c>
      <c r="AG108" s="37"/>
      <c r="AJ108" s="34"/>
      <c r="AK108" s="8"/>
    </row>
    <row r="109" spans="2:39">
      <c r="B109" s="14"/>
      <c r="C109" s="46"/>
      <c r="D109" s="136" t="s">
        <v>135</v>
      </c>
      <c r="E109" s="103"/>
      <c r="F109" s="103"/>
      <c r="G109" s="103"/>
      <c r="H109" s="103"/>
      <c r="I109" s="103"/>
      <c r="J109" s="103"/>
      <c r="Q109" s="16"/>
      <c r="R109" s="14"/>
      <c r="X109" s="23"/>
      <c r="Y109" s="175"/>
      <c r="Z109" s="176"/>
      <c r="AA109" s="176"/>
      <c r="AB109" s="176"/>
      <c r="AC109" s="176"/>
      <c r="AD109" s="176"/>
      <c r="AE109" s="177"/>
      <c r="AF109" s="161"/>
      <c r="AG109" s="16"/>
      <c r="AJ109" s="34"/>
      <c r="AK109" s="8"/>
    </row>
    <row r="110" spans="2:39" ht="15">
      <c r="B110" s="14"/>
      <c r="K110" s="15"/>
      <c r="N110" s="2"/>
      <c r="P110" s="20"/>
      <c r="Q110" s="16"/>
      <c r="R110" s="14"/>
      <c r="S110" s="207" t="s">
        <v>68</v>
      </c>
      <c r="T110" s="207"/>
      <c r="U110" s="207"/>
      <c r="V110" s="208"/>
      <c r="W110" s="209"/>
      <c r="X110" s="23"/>
      <c r="Y110" s="210" t="s">
        <v>114</v>
      </c>
      <c r="Z110" s="211"/>
      <c r="AA110" s="211"/>
      <c r="AB110" s="211"/>
      <c r="AC110" s="211"/>
      <c r="AD110" s="211"/>
      <c r="AE110" s="211"/>
      <c r="AF110" s="212"/>
      <c r="AG110" s="16"/>
      <c r="AJ110" s="34"/>
      <c r="AK110" s="8"/>
    </row>
    <row r="111" spans="2:39" ht="15">
      <c r="B111" s="14"/>
      <c r="C111" s="46" t="s">
        <v>37</v>
      </c>
      <c r="D111" s="73" t="s">
        <v>136</v>
      </c>
      <c r="J111" s="119" t="s">
        <v>111</v>
      </c>
      <c r="N111" s="39"/>
      <c r="Q111" s="16"/>
      <c r="R111" s="14"/>
      <c r="S111" s="215" t="s">
        <v>138</v>
      </c>
      <c r="T111" s="215"/>
      <c r="U111" s="215"/>
      <c r="V111" s="216"/>
      <c r="W111" s="217"/>
      <c r="X111" s="23"/>
      <c r="Y111" s="47" t="s">
        <v>34</v>
      </c>
      <c r="Z111" s="28"/>
      <c r="AA111" s="17"/>
      <c r="AB111" s="28"/>
      <c r="AC111" s="18"/>
      <c r="AD111" s="28"/>
      <c r="AE111" s="18"/>
      <c r="AF111" s="213">
        <f>IF(V117&lt;5000.01,0,AI111)</f>
        <v>0</v>
      </c>
      <c r="AG111" s="16"/>
      <c r="AI111" s="56">
        <f>IF(AF108="NO",0,V117/2)</f>
        <v>0</v>
      </c>
    </row>
    <row r="112" spans="2:39" ht="14.1" customHeight="1">
      <c r="B112" s="14"/>
      <c r="D112" s="73" t="s">
        <v>133</v>
      </c>
      <c r="Q112" s="16"/>
      <c r="R112" s="14"/>
      <c r="T112" s="73" t="str">
        <f>IF(S110="Lettera b)",AI186,IF(S110="Lettera c)",AI187," "))</f>
        <v xml:space="preserve"> </v>
      </c>
      <c r="X112" s="23"/>
      <c r="Y112" s="48" t="s">
        <v>87</v>
      </c>
      <c r="Z112" s="24"/>
      <c r="AA112" s="24"/>
      <c r="AB112" s="49"/>
      <c r="AC112" s="49"/>
      <c r="AD112" s="24"/>
      <c r="AE112" s="49"/>
      <c r="AF112" s="214"/>
      <c r="AG112" s="16"/>
      <c r="AI112" s="56"/>
    </row>
    <row r="113" spans="2:40">
      <c r="B113" s="14"/>
      <c r="C113" s="46"/>
      <c r="J113" s="30"/>
      <c r="K113" s="15"/>
      <c r="Q113" s="16"/>
      <c r="R113" s="14"/>
      <c r="T113" s="40" t="s">
        <v>33</v>
      </c>
      <c r="U113" s="4" t="s">
        <v>0</v>
      </c>
      <c r="V113" s="20">
        <f>X19+AE19</f>
        <v>516</v>
      </c>
      <c r="X113" s="23"/>
      <c r="Y113" s="58"/>
      <c r="AB113" s="23"/>
      <c r="AC113" s="23"/>
      <c r="AE113" s="3" t="s">
        <v>35</v>
      </c>
      <c r="AF113" s="59">
        <f>AF111</f>
        <v>0</v>
      </c>
      <c r="AG113" s="16"/>
    </row>
    <row r="114" spans="2:40" ht="14.1" customHeight="1">
      <c r="B114" s="14"/>
      <c r="C114" s="46" t="s">
        <v>37</v>
      </c>
      <c r="D114" s="53" t="s">
        <v>103</v>
      </c>
      <c r="J114" s="30" t="s">
        <v>48</v>
      </c>
      <c r="Q114" s="16"/>
      <c r="R114" s="14"/>
      <c r="W114" s="23"/>
      <c r="X114" s="23"/>
      <c r="Y114" s="47" t="s">
        <v>30</v>
      </c>
      <c r="Z114" s="28"/>
      <c r="AA114" s="17"/>
      <c r="AB114" s="18"/>
      <c r="AC114" s="18"/>
      <c r="AD114" s="18"/>
      <c r="AE114" s="18"/>
      <c r="AF114" s="213">
        <f>AF111/2</f>
        <v>0</v>
      </c>
      <c r="AG114" s="16"/>
      <c r="AI114" s="56"/>
    </row>
    <row r="115" spans="2:40" ht="12.75" customHeight="1">
      <c r="B115" s="14"/>
      <c r="C115" s="46"/>
      <c r="D115" s="29"/>
      <c r="F115" s="15"/>
      <c r="J115" s="30"/>
      <c r="Q115" s="16"/>
      <c r="R115" s="14"/>
      <c r="S115" s="80"/>
      <c r="T115" s="40" t="s">
        <v>48</v>
      </c>
      <c r="U115" s="4" t="s">
        <v>0</v>
      </c>
      <c r="V115" s="20">
        <f>AB57+AB74+AF50+AF57+AB99</f>
        <v>0</v>
      </c>
      <c r="W115" s="23"/>
      <c r="X115" s="23"/>
      <c r="Y115" s="48" t="s">
        <v>100</v>
      </c>
      <c r="Z115" s="24"/>
      <c r="AA115" s="24"/>
      <c r="AB115" s="49"/>
      <c r="AC115" s="49"/>
      <c r="AD115" s="49"/>
      <c r="AE115" s="49"/>
      <c r="AF115" s="214"/>
      <c r="AG115" s="16"/>
      <c r="AI115" s="56"/>
    </row>
    <row r="116" spans="2:40" ht="14.1" customHeight="1">
      <c r="B116" s="14"/>
      <c r="C116" s="46" t="s">
        <v>37</v>
      </c>
      <c r="D116" s="53" t="s">
        <v>104</v>
      </c>
      <c r="F116" s="15"/>
      <c r="J116" s="30" t="s">
        <v>49</v>
      </c>
      <c r="Q116" s="16"/>
      <c r="R116" s="14"/>
      <c r="W116" s="23"/>
      <c r="X116" s="23"/>
      <c r="Y116" s="47" t="s">
        <v>31</v>
      </c>
      <c r="Z116" s="28"/>
      <c r="AA116" s="17"/>
      <c r="AB116" s="18"/>
      <c r="AC116" s="18"/>
      <c r="AD116" s="18"/>
      <c r="AE116" s="18"/>
      <c r="AF116" s="213">
        <f>AF111/2</f>
        <v>0</v>
      </c>
      <c r="AG116" s="16"/>
      <c r="AI116" s="57"/>
    </row>
    <row r="117" spans="2:40" ht="12.75" customHeight="1">
      <c r="B117" s="14"/>
      <c r="Q117" s="16"/>
      <c r="R117" s="14"/>
      <c r="T117" s="40" t="s">
        <v>7</v>
      </c>
      <c r="U117" s="4" t="s">
        <v>0</v>
      </c>
      <c r="V117" s="20">
        <f>V113+V115</f>
        <v>516</v>
      </c>
      <c r="W117" s="154" t="s">
        <v>154</v>
      </c>
      <c r="X117" s="23"/>
      <c r="Y117" s="48" t="s">
        <v>101</v>
      </c>
      <c r="Z117" s="49"/>
      <c r="AA117" s="49"/>
      <c r="AB117" s="49"/>
      <c r="AC117" s="49"/>
      <c r="AD117" s="49"/>
      <c r="AE117" s="49"/>
      <c r="AF117" s="214"/>
      <c r="AG117" s="16"/>
    </row>
    <row r="118" spans="2:40">
      <c r="B118" s="14"/>
      <c r="C118" s="46" t="s">
        <v>37</v>
      </c>
      <c r="D118" s="53" t="s">
        <v>105</v>
      </c>
      <c r="F118" s="15"/>
      <c r="J118" s="30" t="s">
        <v>38</v>
      </c>
      <c r="Q118" s="16"/>
      <c r="R118" s="14"/>
      <c r="W118" s="152" t="s">
        <v>166</v>
      </c>
      <c r="X118" s="23"/>
      <c r="AG118" s="16"/>
    </row>
    <row r="119" spans="2:40">
      <c r="B119" s="14"/>
      <c r="Q119" s="16"/>
      <c r="R119" s="14"/>
      <c r="S119" s="84" t="s">
        <v>41</v>
      </c>
      <c r="W119" s="23"/>
      <c r="X119" s="23"/>
      <c r="AG119" s="16"/>
    </row>
    <row r="120" spans="2:40">
      <c r="B120" s="14"/>
      <c r="C120" s="30" t="s">
        <v>132</v>
      </c>
      <c r="Q120" s="16"/>
      <c r="R120" s="14"/>
      <c r="S120" s="84" t="s">
        <v>87</v>
      </c>
      <c r="W120" s="23"/>
      <c r="X120" s="23"/>
      <c r="AG120" s="16"/>
      <c r="AJ120" s="34"/>
      <c r="AM120" s="4"/>
      <c r="AN120" s="4"/>
    </row>
    <row r="121" spans="2:40" ht="15.75">
      <c r="B121" s="14"/>
      <c r="Q121" s="16"/>
      <c r="R121" s="14"/>
      <c r="S121" s="84" t="s">
        <v>113</v>
      </c>
      <c r="T121" s="30"/>
      <c r="V121" s="82"/>
      <c r="X121" s="55"/>
      <c r="Y121" s="155" t="s">
        <v>167</v>
      </c>
      <c r="Z121" s="135"/>
      <c r="AA121" s="135"/>
      <c r="AB121" s="135"/>
      <c r="AC121" s="135"/>
      <c r="AD121" s="135"/>
      <c r="AE121" s="135"/>
      <c r="AG121" s="16"/>
      <c r="AM121" s="4"/>
      <c r="AN121" s="4"/>
    </row>
    <row r="122" spans="2:40">
      <c r="B122" s="14"/>
      <c r="C122" s="46"/>
      <c r="D122" s="29"/>
      <c r="Q122" s="16"/>
      <c r="R122" s="14"/>
      <c r="Z122" s="135"/>
      <c r="AA122" s="135"/>
      <c r="AB122" s="135"/>
      <c r="AC122" s="135"/>
      <c r="AD122" s="135"/>
      <c r="AE122" s="135"/>
      <c r="AG122" s="16"/>
      <c r="AM122" s="4"/>
      <c r="AN122" s="4"/>
    </row>
    <row r="123" spans="2:40" ht="15" customHeight="1">
      <c r="B123" s="14"/>
      <c r="C123" s="46"/>
      <c r="D123" s="29"/>
      <c r="Q123" s="16"/>
      <c r="R123" s="14"/>
      <c r="Y123" s="152" t="s">
        <v>156</v>
      </c>
      <c r="Z123" s="61"/>
      <c r="AA123" s="61"/>
      <c r="AB123" s="61"/>
      <c r="AC123" s="61"/>
      <c r="AD123" s="61"/>
      <c r="AE123" s="61"/>
      <c r="AF123" s="61"/>
      <c r="AG123" s="16"/>
      <c r="AM123" s="4"/>
      <c r="AN123" s="4"/>
    </row>
    <row r="124" spans="2:40">
      <c r="B124" s="14"/>
      <c r="C124" s="46"/>
      <c r="D124" s="29"/>
      <c r="Q124" s="16"/>
      <c r="R124" s="14"/>
      <c r="S124" s="30" t="s">
        <v>102</v>
      </c>
      <c r="Y124" s="152" t="s">
        <v>155</v>
      </c>
      <c r="AA124" s="10"/>
      <c r="AC124" s="23"/>
      <c r="AE124" s="23"/>
      <c r="AF124" s="134"/>
      <c r="AG124" s="16"/>
      <c r="AI124" s="56"/>
      <c r="AM124" s="4"/>
      <c r="AN124" s="4"/>
    </row>
    <row r="125" spans="2:40" ht="12.75" customHeight="1">
      <c r="B125" s="14"/>
      <c r="C125" s="46"/>
      <c r="D125" s="29"/>
      <c r="Q125" s="16"/>
      <c r="R125" s="14"/>
      <c r="V125" s="120" t="s">
        <v>137</v>
      </c>
      <c r="Y125" s="153" t="s">
        <v>165</v>
      </c>
      <c r="AB125" s="23"/>
      <c r="AC125" s="23"/>
      <c r="AE125" s="23"/>
      <c r="AF125" s="61"/>
      <c r="AG125" s="16"/>
      <c r="AM125" s="4"/>
      <c r="AN125" s="4"/>
    </row>
    <row r="126" spans="2:40" ht="12.75" customHeight="1">
      <c r="B126" s="14"/>
      <c r="C126" s="46"/>
      <c r="Q126" s="16"/>
      <c r="R126" s="14"/>
      <c r="T126" s="40" t="s">
        <v>38</v>
      </c>
      <c r="U126" s="4" t="s">
        <v>0</v>
      </c>
      <c r="V126" s="121">
        <v>0</v>
      </c>
      <c r="Y126" s="156" t="s">
        <v>164</v>
      </c>
      <c r="AB126" s="23"/>
      <c r="AC126" s="23"/>
      <c r="AE126" s="7"/>
      <c r="AF126" s="129"/>
      <c r="AG126" s="16"/>
      <c r="AM126" s="4"/>
      <c r="AN126" s="4"/>
    </row>
    <row r="127" spans="2:40">
      <c r="B127" s="14"/>
      <c r="C127" s="46"/>
      <c r="D127" s="29"/>
      <c r="Q127" s="16"/>
      <c r="R127" s="14"/>
      <c r="Y127" s="156" t="s">
        <v>168</v>
      </c>
      <c r="AA127" s="10"/>
      <c r="AB127" s="23"/>
      <c r="AC127" s="23"/>
      <c r="AD127" s="23"/>
      <c r="AE127" s="23"/>
      <c r="AF127" s="134"/>
      <c r="AG127" s="16"/>
      <c r="AM127" s="4"/>
      <c r="AN127" s="4"/>
    </row>
    <row r="128" spans="2:40" ht="12.75" customHeight="1">
      <c r="B128" s="14"/>
      <c r="C128" s="50"/>
      <c r="D128" s="39"/>
      <c r="Q128" s="16"/>
      <c r="R128" s="14"/>
      <c r="V128" s="120" t="s">
        <v>137</v>
      </c>
      <c r="Y128" s="152" t="s">
        <v>157</v>
      </c>
      <c r="AB128" s="23"/>
      <c r="AC128" s="23"/>
      <c r="AD128" s="23"/>
      <c r="AE128" s="23"/>
      <c r="AF128" s="61"/>
      <c r="AG128" s="16"/>
      <c r="AM128" s="4"/>
      <c r="AN128" s="4"/>
    </row>
    <row r="129" spans="2:40" ht="12.75" customHeight="1">
      <c r="B129" s="14"/>
      <c r="C129" s="50"/>
      <c r="D129" s="39"/>
      <c r="L129" s="97"/>
      <c r="Q129" s="16"/>
      <c r="R129" s="14"/>
      <c r="S129" s="6"/>
      <c r="T129" s="40" t="s">
        <v>49</v>
      </c>
      <c r="U129" s="4" t="s">
        <v>0</v>
      </c>
      <c r="V129" s="121">
        <v>0</v>
      </c>
      <c r="Y129" s="152" t="s">
        <v>158</v>
      </c>
      <c r="AA129" s="10"/>
      <c r="AB129" s="23"/>
      <c r="AC129" s="23"/>
      <c r="AD129" s="23"/>
      <c r="AE129" s="23"/>
      <c r="AF129" s="134"/>
      <c r="AG129" s="16"/>
      <c r="AM129" s="4"/>
      <c r="AN129" s="4"/>
    </row>
    <row r="130" spans="2:40" ht="12.75" customHeight="1">
      <c r="B130" s="14"/>
      <c r="C130" s="46"/>
      <c r="D130" s="29"/>
      <c r="Q130" s="16"/>
      <c r="R130" s="14"/>
      <c r="X130" s="19"/>
      <c r="Y130" s="152" t="s">
        <v>159</v>
      </c>
      <c r="Z130" s="23"/>
      <c r="AA130" s="23"/>
      <c r="AB130" s="23"/>
      <c r="AC130" s="23"/>
      <c r="AD130" s="23"/>
      <c r="AE130" s="23"/>
      <c r="AF130" s="61"/>
      <c r="AG130" s="16"/>
      <c r="AM130" s="4"/>
      <c r="AN130" s="4"/>
    </row>
    <row r="131" spans="2:40" ht="14.1" customHeight="1">
      <c r="B131" s="14"/>
      <c r="Q131" s="16"/>
      <c r="R131" s="14"/>
      <c r="S131" s="84" t="s">
        <v>41</v>
      </c>
      <c r="X131" s="19"/>
      <c r="Y131" s="152" t="s">
        <v>160</v>
      </c>
      <c r="Z131" s="72"/>
      <c r="AA131" s="72"/>
      <c r="AB131" s="72"/>
      <c r="AC131" s="72"/>
      <c r="AD131" s="72"/>
      <c r="AE131" s="72"/>
      <c r="AF131" s="72"/>
      <c r="AG131" s="16"/>
      <c r="AM131" s="4"/>
      <c r="AN131" s="4"/>
    </row>
    <row r="132" spans="2:40" ht="15">
      <c r="B132" s="14"/>
      <c r="Q132" s="16"/>
      <c r="R132" s="14"/>
      <c r="S132" s="84" t="s">
        <v>97</v>
      </c>
      <c r="Y132" s="152" t="s">
        <v>163</v>
      </c>
      <c r="Z132" s="72"/>
      <c r="AA132" s="72"/>
      <c r="AB132" s="72"/>
      <c r="AC132" s="72"/>
      <c r="AD132" s="72"/>
      <c r="AE132" s="72"/>
      <c r="AF132" s="72"/>
      <c r="AG132" s="16"/>
      <c r="AM132" s="4"/>
      <c r="AN132" s="4"/>
    </row>
    <row r="133" spans="2:40" ht="14.1" customHeight="1">
      <c r="B133" s="14"/>
      <c r="Q133" s="16"/>
      <c r="R133" s="14"/>
      <c r="S133" s="84" t="s">
        <v>99</v>
      </c>
      <c r="X133" s="19"/>
      <c r="Y133" s="152" t="s">
        <v>162</v>
      </c>
      <c r="Z133" s="72"/>
      <c r="AA133" s="72"/>
      <c r="AB133" s="72"/>
      <c r="AC133" s="72"/>
      <c r="AD133" s="72"/>
      <c r="AE133" s="72"/>
      <c r="AF133" s="72"/>
      <c r="AG133" s="16"/>
      <c r="AM133" s="4"/>
      <c r="AN133" s="4"/>
    </row>
    <row r="134" spans="2:40" ht="12.75" customHeight="1">
      <c r="B134" s="14"/>
      <c r="Q134" s="16"/>
      <c r="R134" s="14"/>
      <c r="S134" s="84" t="s">
        <v>98</v>
      </c>
      <c r="X134" s="19"/>
      <c r="Y134" s="72"/>
      <c r="Z134" s="72"/>
      <c r="AA134" s="72"/>
      <c r="AB134" s="72"/>
      <c r="AC134" s="72"/>
      <c r="AD134" s="72"/>
      <c r="AE134" s="72"/>
      <c r="AF134" s="72"/>
      <c r="AG134" s="16"/>
      <c r="AM134" s="4"/>
      <c r="AN134" s="4"/>
    </row>
    <row r="135" spans="2:40" ht="14.1" customHeight="1">
      <c r="B135" s="14"/>
      <c r="Q135" s="16"/>
      <c r="R135" s="14"/>
      <c r="X135" s="19"/>
      <c r="Y135" s="72"/>
      <c r="Z135" s="72"/>
      <c r="AA135" s="72"/>
      <c r="AB135" s="72"/>
      <c r="AC135" s="72"/>
      <c r="AD135" s="72"/>
      <c r="AE135" s="72"/>
      <c r="AF135" s="72"/>
      <c r="AG135" s="16"/>
    </row>
    <row r="136" spans="2:40" ht="15">
      <c r="B136" s="14"/>
      <c r="Q136" s="16"/>
      <c r="R136" s="14"/>
      <c r="S136" s="6"/>
      <c r="T136" s="40" t="s">
        <v>7</v>
      </c>
      <c r="U136" s="4" t="s">
        <v>0</v>
      </c>
      <c r="V136" s="20">
        <f>V117++V126+V129</f>
        <v>516</v>
      </c>
      <c r="W136" s="19"/>
      <c r="X136" s="30" t="s">
        <v>115</v>
      </c>
      <c r="Y136" s="72"/>
      <c r="Z136" s="72"/>
      <c r="AA136" s="72"/>
      <c r="AB136" s="72"/>
      <c r="AC136" s="72"/>
      <c r="AD136" s="72"/>
      <c r="AE136" s="72"/>
      <c r="AF136" s="72"/>
      <c r="AG136" s="16"/>
    </row>
    <row r="137" spans="2:40" ht="12.75" customHeight="1">
      <c r="B137" s="14"/>
      <c r="Q137" s="16"/>
      <c r="R137" s="14"/>
      <c r="V137" s="19"/>
      <c r="Y137" s="6"/>
      <c r="Z137" s="23"/>
      <c r="AA137" s="23"/>
      <c r="AB137" s="23"/>
      <c r="AC137" s="23"/>
      <c r="AD137" s="23"/>
      <c r="AE137" s="23"/>
      <c r="AF137" s="61"/>
      <c r="AG137" s="16"/>
      <c r="AI137" s="51"/>
    </row>
    <row r="138" spans="2:40" ht="13.5" thickBot="1"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7"/>
      <c r="R138" s="25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7"/>
    </row>
  </sheetData>
  <sheetProtection algorithmName="SHA-512" hashValue="UyzRxynRf6dtplN6I/L+YPN5+86PU3IGLhLX9mmr6JQKdbSOtTKrIcwvcUW6xbONPCuqrG6SS3MA4SO4FdJXMA==" saltValue="Vxok5lcqQKbQmoXPeIklgg==" spinCount="100000" sheet="1" objects="1" scenarios="1" selectLockedCells="1"/>
  <dataConsolidate/>
  <mergeCells count="55">
    <mergeCell ref="D28:E28"/>
    <mergeCell ref="D25:E25"/>
    <mergeCell ref="R2:AF3"/>
    <mergeCell ref="B2:Q3"/>
    <mergeCell ref="AG2:AG5"/>
    <mergeCell ref="B4:Q5"/>
    <mergeCell ref="AE4:AF5"/>
    <mergeCell ref="R4:AD5"/>
    <mergeCell ref="X13:Y13"/>
    <mergeCell ref="X17:Y17"/>
    <mergeCell ref="X19:Y19"/>
    <mergeCell ref="X15:Y15"/>
    <mergeCell ref="B101:Q102"/>
    <mergeCell ref="R101:AF102"/>
    <mergeCell ref="B103:Q104"/>
    <mergeCell ref="R103:AF104"/>
    <mergeCell ref="B79:Q80"/>
    <mergeCell ref="B41:Q42"/>
    <mergeCell ref="R39:AF40"/>
    <mergeCell ref="Z16:AG16"/>
    <mergeCell ref="Z18:AG18"/>
    <mergeCell ref="B77:Q78"/>
    <mergeCell ref="D29:E29"/>
    <mergeCell ref="D30:E30"/>
    <mergeCell ref="D31:E31"/>
    <mergeCell ref="D32:E32"/>
    <mergeCell ref="AG39:AG42"/>
    <mergeCell ref="R41:AF42"/>
    <mergeCell ref="D33:E33"/>
    <mergeCell ref="B39:Q40"/>
    <mergeCell ref="Z19:AG19"/>
    <mergeCell ref="D26:E26"/>
    <mergeCell ref="D27:E27"/>
    <mergeCell ref="S110:W110"/>
    <mergeCell ref="Y110:AF110"/>
    <mergeCell ref="AF111:AF112"/>
    <mergeCell ref="AF114:AF115"/>
    <mergeCell ref="AF116:AF117"/>
    <mergeCell ref="S111:W111"/>
    <mergeCell ref="AG101:AG104"/>
    <mergeCell ref="AF108:AF109"/>
    <mergeCell ref="Z11:AG11"/>
    <mergeCell ref="Z12:AG12"/>
    <mergeCell ref="Z13:AG13"/>
    <mergeCell ref="Z14:AG14"/>
    <mergeCell ref="Z15:AG15"/>
    <mergeCell ref="Y108:AE109"/>
    <mergeCell ref="R79:AF80"/>
    <mergeCell ref="AD44:AG44"/>
    <mergeCell ref="AD45:AG45"/>
    <mergeCell ref="R60:AC60"/>
    <mergeCell ref="AG77:AG80"/>
    <mergeCell ref="R61:AC61"/>
    <mergeCell ref="R77:AF78"/>
    <mergeCell ref="X11:Y11"/>
  </mergeCells>
  <dataValidations disablePrompts="1" count="5">
    <dataValidation type="list" allowBlank="1" showInputMessage="1" showErrorMessage="1" sqref="X57 X99 X74">
      <formula1>$AI$45:$AI$47</formula1>
    </dataValidation>
    <dataValidation type="list" allowBlank="1" showInputMessage="1" showErrorMessage="1" sqref="V47 V85 V89 V87 V91 V65 V67 V49">
      <formula1>$AI$49:$AI$54</formula1>
    </dataValidation>
    <dataValidation type="list" allowBlank="1" showInputMessage="1" showErrorMessage="1" sqref="AD47 AD52">
      <formula1>$AI$48:$AI$53</formula1>
    </dataValidation>
    <dataValidation type="list" allowBlank="1" showInputMessage="1" showErrorMessage="1" sqref="AB95">
      <formula1>$S$51:$S$52</formula1>
    </dataValidation>
    <dataValidation type="list" allowBlank="1" showInputMessage="1" showErrorMessage="1" sqref="AF108:AF109">
      <formula1>$AI$106:$AI$107</formula1>
    </dataValidation>
  </dataValidations>
  <printOptions horizontalCentered="1" verticalCentered="1"/>
  <pageMargins left="0.25" right="0.25" top="0.75" bottom="0.75" header="0.3" footer="0.3"/>
  <pageSetup paperSize="9" scale="94" fitToWidth="0" fitToHeight="0" pageOrder="overThenDown" orientation="landscape" horizontalDpi="1200" verticalDpi="1200" r:id="rId1"/>
  <rowBreaks count="5" manualBreakCount="5">
    <brk id="1" max="16383" man="1"/>
    <brk id="38" max="16383" man="1"/>
    <brk id="76" max="16383" man="1"/>
    <brk id="100" max="16383" man="1"/>
    <brk id="138" max="16383" man="1"/>
  </rowBreaks>
  <ignoredErrors>
    <ignoredError sqref="AJ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STARCH</vt:lpstr>
      <vt:lpstr>VARIANTI</vt:lpstr>
      <vt:lpstr>SciaSanDconf</vt:lpstr>
      <vt:lpstr>SciaSanDconf!Area_stampa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2022-06-10T13:15:26Z</cp:lastPrinted>
  <dcterms:created xsi:type="dcterms:W3CDTF">2006-09-16T00:00:00Z</dcterms:created>
  <dcterms:modified xsi:type="dcterms:W3CDTF">2025-03-24T10:32:18Z</dcterms:modified>
</cp:coreProperties>
</file>