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capasso\OneDrive - Comune Parma\AAA_Desktop\AAA_CdC Update\16. CdC e Oblazione Update 11.02.2025 P\"/>
    </mc:Choice>
  </mc:AlternateContent>
  <workbookProtection workbookAlgorithmName="SHA-512" workbookHashValue="DB72mdRqCx46LJ6ILUJ8Q9fCbYZecnMr7qxtgsfrXoFe5mOy2DXueV7vTJzN00p3mHarmRXFaWxbucOtnyloDA==" workbookSaltValue="4VCUOnGwaq1MnR//K4crmA==" workbookSpinCount="100000" lockStructure="1"/>
  <bookViews>
    <workbookView xWindow="-105" yWindow="-105" windowWidth="23265" windowHeight="12585" firstSheet="2" activeTab="2"/>
  </bookViews>
  <sheets>
    <sheet name="STARCH" sheetId="12" state="hidden" r:id="rId1"/>
    <sheet name="VARIANTI" sheetId="14" state="hidden" r:id="rId2"/>
    <sheet name="NOTE IMPORTANTI PER IL CALCOLO" sheetId="15" r:id="rId3"/>
    <sheet name="CALCOLO" sheetId="1" r:id="rId4"/>
    <sheet name="Tariffe_U1" sheetId="5" r:id="rId5"/>
    <sheet name="Tariffe_U2" sheetId="6" r:id="rId6"/>
    <sheet name="CC Tabellare" sheetId="11" r:id="rId7"/>
  </sheets>
  <definedNames>
    <definedName name="_xlnm.Print_Area" localSheetId="3">CALCOLO!$B$2:$Q$298</definedName>
    <definedName name="_xlnm.Print_Area" localSheetId="6">'CC Tabellare'!$B$1:$N$45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4" i="1" l="1"/>
  <c r="E8" i="14" s="1"/>
  <c r="H8" i="14"/>
  <c r="G10" i="14"/>
  <c r="G8" i="14"/>
  <c r="E9" i="14"/>
  <c r="V203" i="1"/>
  <c r="V179" i="1"/>
  <c r="V162" i="1"/>
  <c r="V142" i="1"/>
  <c r="V125" i="1"/>
  <c r="G9" i="14"/>
  <c r="C4" i="12" l="1"/>
  <c r="B4" i="12" s="1"/>
  <c r="C2" i="12"/>
  <c r="C3" i="12"/>
  <c r="Y120" i="1"/>
  <c r="B3" i="12" l="1"/>
  <c r="D3" i="12"/>
  <c r="B2" i="12"/>
  <c r="D2" i="12"/>
  <c r="C272" i="1" l="1"/>
  <c r="C274" i="1" l="1"/>
  <c r="L246" i="1" l="1"/>
  <c r="V246" i="1" s="1"/>
  <c r="L245" i="1"/>
  <c r="V245" i="1" s="1"/>
  <c r="J243" i="1"/>
  <c r="E27" i="11" l="1"/>
  <c r="H28" i="11" s="1"/>
  <c r="I28" i="11" s="1"/>
  <c r="E28" i="11" s="1"/>
  <c r="E11" i="11"/>
  <c r="E22" i="11" s="1"/>
  <c r="G7" i="11" l="1"/>
  <c r="J7" i="11" s="1"/>
  <c r="G8" i="11"/>
  <c r="J8" i="11" s="1"/>
  <c r="G10" i="11"/>
  <c r="J10" i="11" s="1"/>
  <c r="G6" i="11"/>
  <c r="J6" i="11" s="1"/>
  <c r="G9" i="11"/>
  <c r="J9" i="11" s="1"/>
  <c r="E26" i="11"/>
  <c r="I18" i="11"/>
  <c r="I19" i="11"/>
  <c r="I17" i="11"/>
  <c r="I20" i="11"/>
  <c r="L256" i="1"/>
  <c r="L195" i="1"/>
  <c r="L193" i="1"/>
  <c r="L191" i="1"/>
  <c r="L189" i="1"/>
  <c r="L171" i="1"/>
  <c r="L169" i="1"/>
  <c r="L154" i="1"/>
  <c r="L152" i="1"/>
  <c r="L134" i="1"/>
  <c r="L132" i="1"/>
  <c r="L117" i="1"/>
  <c r="L115" i="1"/>
  <c r="P97" i="1"/>
  <c r="P93" i="1"/>
  <c r="P89" i="1"/>
  <c r="P85" i="1"/>
  <c r="F288" i="1" l="1"/>
  <c r="L21" i="11"/>
  <c r="E29" i="11"/>
  <c r="L11" i="11"/>
  <c r="L119" i="1"/>
  <c r="S126" i="1" s="1"/>
  <c r="S127" i="1" s="1"/>
  <c r="F125" i="1" s="1"/>
  <c r="L156" i="1"/>
  <c r="S161" i="1" s="1"/>
  <c r="S162" i="1" s="1"/>
  <c r="F162" i="1" s="1"/>
  <c r="S173" i="1"/>
  <c r="L197" i="1"/>
  <c r="S202" i="1" s="1"/>
  <c r="S203" i="1" s="1"/>
  <c r="F203" i="1" s="1"/>
  <c r="L173" i="1" l="1"/>
  <c r="S178" i="1" s="1"/>
  <c r="S179" i="1" s="1"/>
  <c r="F179" i="1" s="1"/>
  <c r="L179" i="1" s="1"/>
  <c r="L33" i="11"/>
  <c r="L203" i="1"/>
  <c r="L162" i="1"/>
  <c r="L125" i="1"/>
  <c r="L253" i="1" l="1"/>
  <c r="K38" i="11"/>
  <c r="M38" i="11" s="1"/>
  <c r="J38" i="11"/>
  <c r="L38" i="11" s="1"/>
  <c r="N41" i="11" s="1"/>
  <c r="O41" i="11" s="1"/>
  <c r="K41" i="11" s="1"/>
  <c r="K42" i="11" s="1"/>
  <c r="L251" i="1"/>
  <c r="K45" i="11" l="1"/>
  <c r="P103" i="1" s="1"/>
  <c r="J242" i="1"/>
  <c r="P70" i="1" l="1"/>
  <c r="P60" i="1"/>
  <c r="P50" i="1"/>
  <c r="F236" i="1" l="1"/>
  <c r="P99" i="1"/>
  <c r="P106" i="1" s="1"/>
  <c r="F238" i="1" s="1"/>
  <c r="S136" i="1" l="1"/>
  <c r="L136" i="1" s="1"/>
  <c r="S141" i="1" l="1"/>
  <c r="S142" i="1" s="1"/>
  <c r="F142" i="1" s="1"/>
  <c r="L142" i="1" s="1"/>
  <c r="P66" i="1"/>
  <c r="P72" i="1" s="1"/>
  <c r="P56" i="1"/>
  <c r="P62" i="1" s="1"/>
  <c r="P46" i="1"/>
  <c r="L252" i="1" l="1"/>
  <c r="F234" i="1"/>
  <c r="P52" i="1"/>
  <c r="P74" i="1" s="1"/>
  <c r="F278" i="1" l="1"/>
  <c r="P33" i="1"/>
  <c r="P29" i="1"/>
  <c r="P23" i="1"/>
  <c r="P19" i="1"/>
  <c r="P13" i="1"/>
  <c r="P9" i="1"/>
  <c r="F230" i="1" l="1"/>
  <c r="F232" i="1"/>
  <c r="P25" i="1"/>
  <c r="P35" i="1"/>
  <c r="P15" i="1"/>
  <c r="F240" i="1" l="1"/>
  <c r="P37" i="1"/>
  <c r="S249" i="1" l="1"/>
  <c r="S248" i="1"/>
  <c r="S247" i="1"/>
  <c r="L244" i="1" s="1"/>
  <c r="V244" i="1" s="1"/>
  <c r="S250" i="1"/>
  <c r="L247" i="1" s="1"/>
  <c r="V247" i="1" s="1"/>
  <c r="AP244" i="1"/>
  <c r="Y240" i="1" l="1"/>
  <c r="H10" i="14" s="1"/>
  <c r="L249" i="1"/>
  <c r="E10" i="14" s="1"/>
  <c r="AP243" i="1"/>
  <c r="F276" i="1" l="1"/>
  <c r="L258" i="1"/>
  <c r="F280" i="1" l="1"/>
  <c r="F296" i="1" l="1"/>
  <c r="S271" i="1"/>
  <c r="P271" i="1" s="1"/>
  <c r="P276" i="1" s="1"/>
  <c r="P273" i="1" l="1"/>
  <c r="P274" i="1"/>
</calcChain>
</file>

<file path=xl/sharedStrings.xml><?xml version="1.0" encoding="utf-8"?>
<sst xmlns="http://schemas.openxmlformats.org/spreadsheetml/2006/main" count="763" uniqueCount="335">
  <si>
    <t>ONERI DI URBANIZZAZIONE PRIMARIA (U1) E SECONDARIA (U2)</t>
  </si>
  <si>
    <t>(mq)</t>
  </si>
  <si>
    <t>(€/mq)</t>
  </si>
  <si>
    <t>U1</t>
  </si>
  <si>
    <t>=</t>
  </si>
  <si>
    <t>x</t>
  </si>
  <si>
    <t>U2</t>
  </si>
  <si>
    <t>TOTALE</t>
  </si>
  <si>
    <t>TOTALE U1/U2</t>
  </si>
  <si>
    <t>Superficie</t>
  </si>
  <si>
    <t>Tariffa</t>
  </si>
  <si>
    <t>Dest. Uso</t>
  </si>
  <si>
    <t>Alberghi</t>
  </si>
  <si>
    <t>Commerciali</t>
  </si>
  <si>
    <t>Produttivi</t>
  </si>
  <si>
    <t>Residenziale</t>
  </si>
  <si>
    <t>Agricole</t>
  </si>
  <si>
    <t>Direzionali</t>
  </si>
  <si>
    <t>N.C. - Funzioni direzionali ecc. come sopra esplicitate</t>
  </si>
  <si>
    <t>A</t>
  </si>
  <si>
    <t>C</t>
  </si>
  <si>
    <t>D</t>
  </si>
  <si>
    <t>-</t>
  </si>
  <si>
    <t>N.C. - Funzioni commerciali all'ingrosso</t>
  </si>
  <si>
    <t>R.E. con aumento di C.U. - Funzioni direzionali ecc. come sopra esplicitate</t>
  </si>
  <si>
    <t>R.E. funzioni commerciali all'ingrosso con aumento di C.U.</t>
  </si>
  <si>
    <t>R.E. senza aumento di C.U. - Funzioni direzionali ecc. come sopra esplicitate</t>
  </si>
  <si>
    <t>R.E. funzioni commerciali all'ingrosso senza aumento di C.U.</t>
  </si>
  <si>
    <t>Insediamenti di interesse collettivo e impianti sportivi all'aperto (L./Mq di Ai)</t>
  </si>
  <si>
    <t>Mutamento della destinazione d'uso senza trasformazioni fisiche con aumento di C.U.</t>
  </si>
  <si>
    <t>Vedi art. 16 L.R. 6/95 e art. 2 , comma 60 L. 662/96</t>
  </si>
  <si>
    <t>N.C. Attività alberghiere</t>
  </si>
  <si>
    <t>R.E. Attività alberghiere con aumento di C.U.</t>
  </si>
  <si>
    <t>R.E. Attività alberghiere senza aumento di C.U.</t>
  </si>
  <si>
    <t>Insediamenti per le attività turistiche temporanee - L./Mq di area di insediamento (Ai)</t>
  </si>
  <si>
    <t>Insediamenti per residenze turistiche</t>
  </si>
  <si>
    <t>R.E. con aumento di C.U. - Insediamenti per residenze turistiche</t>
  </si>
  <si>
    <t>R.E. senza aumento di C.U. - Insediamenti per residenze turistiche</t>
  </si>
  <si>
    <t>N.C. (1)</t>
  </si>
  <si>
    <t>R.E. senza aumento di C.U.(1)</t>
  </si>
  <si>
    <t>R.E. con aumento di C.U. (1)</t>
  </si>
  <si>
    <t>N.C.If da 0 a 1 mc/mq</t>
  </si>
  <si>
    <t>N.C. If da 1,01 a 2 mc/mq</t>
  </si>
  <si>
    <t>N.C.If da 2,01 a 3 mc/mq</t>
  </si>
  <si>
    <t>N.C. If oltre 3 mc/mq</t>
  </si>
  <si>
    <t>R.E.con aumento C.U</t>
  </si>
  <si>
    <t>R.E.senza aumento C.U.</t>
  </si>
  <si>
    <t>R.E.convenz. con aumento C.U.</t>
  </si>
  <si>
    <t>R.E. senza aumento di C.U. (1)</t>
  </si>
  <si>
    <t>CONTRIBUTO DI DISINQUINAMENTO (D) E SISTEMAZIONE (S)</t>
  </si>
  <si>
    <t>S</t>
  </si>
  <si>
    <t>TOTALE D+S</t>
  </si>
  <si>
    <r>
      <t xml:space="preserve">Coeff. </t>
    </r>
    <r>
      <rPr>
        <b/>
        <sz val="9"/>
        <color theme="1"/>
        <rFont val="Calibri"/>
        <family val="2"/>
      </rPr>
      <t>Α</t>
    </r>
  </si>
  <si>
    <t>Coeff. B</t>
  </si>
  <si>
    <t>&gt;160</t>
  </si>
  <si>
    <t>Area dotazione</t>
  </si>
  <si>
    <t>SLU</t>
  </si>
  <si>
    <t>Sf</t>
  </si>
  <si>
    <t>TOTALE DOTAZIONE (Area)</t>
  </si>
  <si>
    <t>SI</t>
  </si>
  <si>
    <t>MSP</t>
  </si>
  <si>
    <t>Area (SdF)</t>
  </si>
  <si>
    <t>Area (SdP)</t>
  </si>
  <si>
    <t>DETERMINAZIONE DEL COSTO DI COSTRUZIONE - Legge 28 gennaio 1977, n° 10</t>
  </si>
  <si>
    <t>TABELLA 1 - Incremento per superficie abitabile (art. 5)</t>
  </si>
  <si>
    <t>Classi di superficie (mq)</t>
  </si>
  <si>
    <t>Superficie utile abitabile (mq)</t>
  </si>
  <si>
    <t>Rapporto rispetto al totale Su</t>
  </si>
  <si>
    <t>% Incremento (Art. 5)</t>
  </si>
  <si>
    <t>% Incremento per classi di superficie</t>
  </si>
  <si>
    <t>1)</t>
  </si>
  <si>
    <t>2)</t>
  </si>
  <si>
    <t>3)</t>
  </si>
  <si>
    <t>4) = 3)/Su</t>
  </si>
  <si>
    <t>5)</t>
  </si>
  <si>
    <t>6) = 4) x 5)</t>
  </si>
  <si>
    <t>&lt;= 95</t>
  </si>
  <si>
    <t xml:space="preserve">95&lt;&gt;110 </t>
  </si>
  <si>
    <t>110&lt;&gt;130</t>
  </si>
  <si>
    <t>130&lt;&gt;160</t>
  </si>
  <si>
    <t>Incremento 1</t>
  </si>
  <si>
    <t xml:space="preserve">Somma </t>
  </si>
  <si>
    <t>+</t>
  </si>
  <si>
    <t>TABELLA 2 - Superfici per servizi e accessori relativi alla parte residenziale (art. 2)</t>
  </si>
  <si>
    <t>Destinazioni</t>
  </si>
  <si>
    <t>Superficie       netta di servizi       e accessori         (mq)</t>
  </si>
  <si>
    <t>TABELLA 3 - Incremento per servizi ed accessori relativi alla parte residenziale</t>
  </si>
  <si>
    <t>Cantinole, soffitte, locali motore ascensore, cabine elettriche, lavatoi comuni, centrali termiche ed altri locali a stretto servzio delle residenze</t>
  </si>
  <si>
    <t>Intervalli di variabilità del rapporto percentuale Snr/Sux100</t>
  </si>
  <si>
    <t>Ipotesi che ricorre          (X)</t>
  </si>
  <si>
    <t>%        Incremento</t>
  </si>
  <si>
    <t>Autorimesse:</t>
  </si>
  <si>
    <t>9)</t>
  </si>
  <si>
    <t>10)</t>
  </si>
  <si>
    <t>11)</t>
  </si>
  <si>
    <t>Singole</t>
  </si>
  <si>
    <t>Collettive</t>
  </si>
  <si>
    <t>&lt;= 50</t>
  </si>
  <si>
    <t>Androni d'ingresso e porticati liberi</t>
  </si>
  <si>
    <t>50&lt;&gt;75</t>
  </si>
  <si>
    <t>Logge e balconi</t>
  </si>
  <si>
    <t>75&lt;&gt;100</t>
  </si>
  <si>
    <t>&gt;100</t>
  </si>
  <si>
    <t>Incremento 2</t>
  </si>
  <si>
    <t>Snr/Sux100 = %</t>
  </si>
  <si>
    <t>SUPERFICI RESIDENZIALI E RELATIVI SERVIZI ED ACCESSORI</t>
  </si>
  <si>
    <t>Sigla</t>
  </si>
  <si>
    <t>Denominazione</t>
  </si>
  <si>
    <t>Superficie (mq)</t>
  </si>
  <si>
    <t>Su (art.3)</t>
  </si>
  <si>
    <t>Superficie utile abitabile</t>
  </si>
  <si>
    <t>Snr (art.2)</t>
  </si>
  <si>
    <t>Superficie netta non residenziale</t>
  </si>
  <si>
    <t>60% Snr</t>
  </si>
  <si>
    <t>Superficie ragguagliata</t>
  </si>
  <si>
    <t>4=    1+3</t>
  </si>
  <si>
    <t>Sc (art. 2)</t>
  </si>
  <si>
    <t>Superficie complessiva</t>
  </si>
  <si>
    <t>Classe edificio</t>
  </si>
  <si>
    <t>% Maggiorazione</t>
  </si>
  <si>
    <t>Costo di costruzione a mq</t>
  </si>
  <si>
    <t>Euro/mq</t>
  </si>
  <si>
    <t>Costo a mq di costruzione maggiorato (Bx(1+M/100)</t>
  </si>
  <si>
    <t>Euro</t>
  </si>
  <si>
    <t>C.C.</t>
  </si>
  <si>
    <t xml:space="preserve"> Inserire le superfici utili abitabili delle unità immobiliari nella riga corrispondente</t>
  </si>
  <si>
    <t>Inserire le superfici nette di servizi e accessori delle u.i. nella riga corrispondente</t>
  </si>
  <si>
    <t>COSTO DI COSTRUZIONE (CC)</t>
  </si>
  <si>
    <t>CC</t>
  </si>
  <si>
    <t>Importo</t>
  </si>
  <si>
    <t>€</t>
  </si>
  <si>
    <t>CC Tabellare (vedi foglio)</t>
  </si>
  <si>
    <t>TOTALE CC</t>
  </si>
  <si>
    <t>St</t>
  </si>
  <si>
    <t>Sv</t>
  </si>
  <si>
    <t>V</t>
  </si>
  <si>
    <t>Sc</t>
  </si>
  <si>
    <t>NO</t>
  </si>
  <si>
    <t>TOTALE (CdC)</t>
  </si>
  <si>
    <t>CONTRIBUTO DI COSTRUZIONE (CdC)</t>
  </si>
  <si>
    <t>Vai a pag. 6/8</t>
  </si>
  <si>
    <t>Vai a pag. 7/8</t>
  </si>
  <si>
    <t>da € 0,00 a € 4.000</t>
  </si>
  <si>
    <t>TIPOLOGIA DI SANATORIA</t>
  </si>
  <si>
    <t>OBLAZIONE</t>
  </si>
  <si>
    <t>da € 4.001 a € 6.000</t>
  </si>
  <si>
    <t>da € 6.001 a € 8.000</t>
  </si>
  <si>
    <t>da € 8.001 a € 11.000</t>
  </si>
  <si>
    <t>da € 11.001 a € 14.000</t>
  </si>
  <si>
    <t>da € 14.001 a € 17.000</t>
  </si>
  <si>
    <t>da € 17.001 a € 20.000</t>
  </si>
  <si>
    <t>da € 20.001 a € 24.000</t>
  </si>
  <si>
    <t>oltre € 24.000</t>
  </si>
  <si>
    <t>CP</t>
  </si>
  <si>
    <t>Oneri U1</t>
  </si>
  <si>
    <t>Oneri U2</t>
  </si>
  <si>
    <t>Contributo D</t>
  </si>
  <si>
    <t>Contributo S</t>
  </si>
  <si>
    <t>Quota sul Costo di Costruzione</t>
  </si>
  <si>
    <t>MPP</t>
  </si>
  <si>
    <t>MONETIZZAZIONE PARCHEGGI PRIVATI</t>
  </si>
  <si>
    <t xml:space="preserve">Mtot </t>
  </si>
  <si>
    <t>TOTALE MONETIZZAZIONE DOTAZIONI</t>
  </si>
  <si>
    <t>TOTALE DOVUTO (OBLAZIONE + MONETIZZAZIONE + CITTA'  PUBBLICA)</t>
  </si>
  <si>
    <t>Versamento Rata n. 1 + Fidejussione importi residui</t>
  </si>
  <si>
    <t>Al momento della presentazione della SCIA o entro 30 gg dal rilascio del PdC</t>
  </si>
  <si>
    <t>Importo fidejussione</t>
  </si>
  <si>
    <t>Versamento Rata n. 2</t>
  </si>
  <si>
    <t>Entro 9 mesi dalla presentazione della SCIA o dal rilascio del PdC</t>
  </si>
  <si>
    <t>Versamento Rata n. 3</t>
  </si>
  <si>
    <t>Entro 18 mesi dalla presentazione della SCIA o dal rilascio del PdC</t>
  </si>
  <si>
    <t>Mtot</t>
  </si>
  <si>
    <t>Da versare:</t>
  </si>
  <si>
    <t>mq</t>
  </si>
  <si>
    <t>Standard</t>
  </si>
  <si>
    <t>Tipologia Superficie</t>
  </si>
  <si>
    <t>SU e SNR sono quelle di cui alla DCC 25/79 del 09/02/2000</t>
  </si>
  <si>
    <t>SNR</t>
  </si>
  <si>
    <t>Percentuale %</t>
  </si>
  <si>
    <t>Lett. a)</t>
  </si>
  <si>
    <t>Lett. b)</t>
  </si>
  <si>
    <t>Estratto dalla DCC n. 257/54 del 19/12/2005</t>
  </si>
  <si>
    <t>Coefficiente B</t>
  </si>
  <si>
    <t>Funz. Produttive</t>
  </si>
  <si>
    <t>Ins. agro industriale</t>
  </si>
  <si>
    <t>Funz. Agricole</t>
  </si>
  <si>
    <t>Il Contributo S (nel metodo di calcolo previgente) è dovuto SOLO per le attività estrattive</t>
  </si>
  <si>
    <t>CALCOLO CON COMPUTO METRICO IN PERCENTUALE</t>
  </si>
  <si>
    <t>Importo CME</t>
  </si>
  <si>
    <t>% applicazione</t>
  </si>
  <si>
    <t>Funzione residenziale</t>
  </si>
  <si>
    <t>CALCOLO CON METODO TABELLARE (COMPILARE SCHEDA CC TABELLARE)</t>
  </si>
  <si>
    <t>DOTAZIONE CALCOLATA SULLA DIFFERENZA TRA STATO DI FATTO (SdF) E STATO DI PROGETTO (SdP)</t>
  </si>
  <si>
    <t>MONETIZZAZIONE PARCHEGGI PRIVATI (MPP)</t>
  </si>
  <si>
    <t>Da reperire o monetizzare</t>
  </si>
  <si>
    <t>MONETIZZAZIONE VERDE E ALTRI STANDARD (MVS)</t>
  </si>
  <si>
    <t>VERDE ATTREZZATO</t>
  </si>
  <si>
    <t>ISTRUZIONE</t>
  </si>
  <si>
    <t>INTERESSE COMUNE</t>
  </si>
  <si>
    <t>CULTO</t>
  </si>
  <si>
    <t>MVS</t>
  </si>
  <si>
    <t>CONTRIBUTO PEREQUATIVO CITTA' PUBBLICA (artt. 1.2.4 e 1.2.9 RUE)</t>
  </si>
  <si>
    <t>RUE</t>
  </si>
  <si>
    <t>Classificazione area PRE-VIGENTE</t>
  </si>
  <si>
    <t>Classificazione area VIGENTE</t>
  </si>
  <si>
    <t>CALCOLO CONTRIBUTO CITTA' PUBBLICA</t>
  </si>
  <si>
    <t>MONETIZZAZIONE VERDE E ALTRI STANDARD</t>
  </si>
  <si>
    <t>CONTRIBUTO CITTA' PUBBLICA</t>
  </si>
  <si>
    <t>Pag 9/11</t>
  </si>
  <si>
    <t>Pag 8/11</t>
  </si>
  <si>
    <t>Pag 7/11</t>
  </si>
  <si>
    <t>Pag 6/11</t>
  </si>
  <si>
    <t>Pag 5/11</t>
  </si>
  <si>
    <t>Pag 4/11</t>
  </si>
  <si>
    <t>Pag 3/11</t>
  </si>
  <si>
    <t>Pag 2/11</t>
  </si>
  <si>
    <t>Pag 1/11</t>
  </si>
  <si>
    <t>Estratto dalla DCC n. 25/79 del 09/02/2000</t>
  </si>
  <si>
    <t>Percentuali di applicazione del Costo di Costruzione per funzioni NON residenziali</t>
  </si>
  <si>
    <t>LE PERCENTUALI D'APPLICAZIONE DEL COSTO DI COSTRUZIONE PER FUNZIONI</t>
  </si>
  <si>
    <t>NON RESIDENZIALI SONO RIDOTTE DEL 50% IN CASO DI RISTRUTTURAZIONE EDILIZIA</t>
  </si>
  <si>
    <t>Estratto dalla DCC n. 140/77 del 30/05/2000</t>
  </si>
  <si>
    <t>Percentuali di applicazione del Costo di Costruzione per funzione residenziale</t>
  </si>
  <si>
    <t>MONETIZZAZIONE PARCHEGGI PUBBLICI (MPS)</t>
  </si>
  <si>
    <t>TOTALE INCREMENTI (I=I1+I2)</t>
  </si>
  <si>
    <t>Produrre dimostrazione grafica/analitica delle superfici (campitura e tabella SU - SNR)</t>
  </si>
  <si>
    <t>con indicazione della superficie in mq.)</t>
  </si>
  <si>
    <t>(campitura o polilinea su apposito elaborato grafico</t>
  </si>
  <si>
    <t>Produrre dimostrazione grafica delle superfici lorde SLU</t>
  </si>
  <si>
    <t>Produrre dimostrazione grafica delle superfici (campitura o polininea SLU e quantificazione in mq.)</t>
  </si>
  <si>
    <t>Produrre computo metrico oppure calcolo CC tabellare (a seconda della casistica)</t>
  </si>
  <si>
    <t>Inserire la percentuale d'applicazione del CC</t>
  </si>
  <si>
    <t xml:space="preserve">L’utilizzo della disciplina pre-vigente presuppone, nel calcolo dei contributi dovuti, l’utilizzo delle superfici utili e superfici non residenziali (SU – SNR) e concetti definiti dalla disciplina </t>
  </si>
  <si>
    <t>Residenziali</t>
  </si>
  <si>
    <t>Produttive</t>
  </si>
  <si>
    <t>N. Alloggi</t>
  </si>
  <si>
    <t>NC</t>
  </si>
  <si>
    <t>RE</t>
  </si>
  <si>
    <t>Edifici di pregio residenziali</t>
  </si>
  <si>
    <t>NC Funzione NON residenziale</t>
  </si>
  <si>
    <t>RE funz. NON residenziale</t>
  </si>
  <si>
    <t>pre-vigente (DCC 25/79 del 09/02/2000 – DCC 140/77 del 30/05/2000 – DCC 257/54 del 19/12/2005).</t>
  </si>
  <si>
    <t>Da reperire</t>
  </si>
  <si>
    <t>POSSIBILE SOLO SE AMMESSA DA RUE</t>
  </si>
  <si>
    <t>VERIFICARE CON S.O. CONFORMITA'</t>
  </si>
  <si>
    <t>Verificare con S.O. Conformità</t>
  </si>
  <si>
    <t>% scomputo (1=nessuno scomputo; 0,7=scomputo 30%)</t>
  </si>
  <si>
    <t>% scomputo (1=nessuno scomputo; 0=scomputo 100%)</t>
  </si>
  <si>
    <t>Costo di costruzione dell'edificio (Sc x C)</t>
  </si>
  <si>
    <t>Nota importante:</t>
  </si>
  <si>
    <t>La SU inserita deve portare alla SU totale di progetto</t>
  </si>
  <si>
    <r>
      <rPr>
        <b/>
        <sz val="12"/>
        <color rgb="FFFF0000"/>
        <rFont val="Calibri"/>
        <family val="2"/>
        <scheme val="minor"/>
      </rPr>
      <t>ALLEGATO 1Cs PREVIGENTE</t>
    </r>
    <r>
      <rPr>
        <b/>
        <sz val="10"/>
        <color theme="1"/>
        <rFont val="Calibri"/>
        <family val="2"/>
        <scheme val="minor"/>
      </rPr>
      <t xml:space="preserve"> - PROSPETTO DI CALCOLO OBLAZIONE PDC IN SANATORIA - </t>
    </r>
    <r>
      <rPr>
        <b/>
        <sz val="12"/>
        <color rgb="FFFF0000"/>
        <rFont val="Calibri"/>
        <family val="2"/>
        <scheme val="minor"/>
      </rPr>
      <t>METODO PREVIGENTE</t>
    </r>
  </si>
  <si>
    <r>
      <rPr>
        <b/>
        <sz val="12"/>
        <color rgb="FFFF0000"/>
        <rFont val="Calibri"/>
        <family val="2"/>
        <scheme val="minor"/>
      </rPr>
      <t>ALLEGATO 1Cs PREVIGENTE</t>
    </r>
    <r>
      <rPr>
        <b/>
        <sz val="10"/>
        <color theme="1"/>
        <rFont val="Calibri"/>
        <family val="2"/>
        <scheme val="minor"/>
      </rPr>
      <t xml:space="preserve"> - PROSPETTO DI CALCOLO DEL OBLAZIONE PDC IN SANATORIA - </t>
    </r>
    <r>
      <rPr>
        <b/>
        <sz val="12"/>
        <color rgb="FFFF0000"/>
        <rFont val="Calibri"/>
        <family val="2"/>
        <scheme val="minor"/>
      </rPr>
      <t>METODO PREVIGENTE</t>
    </r>
  </si>
  <si>
    <t>selezionare</t>
  </si>
  <si>
    <t>OBLAZIONE = CdC x 2</t>
  </si>
  <si>
    <t>OBLAZIONE = CdC x 1</t>
  </si>
  <si>
    <t>OBLAZIONE = CdC x 2 + maggiorazione 20%</t>
  </si>
  <si>
    <t>OBLAZIONE = CdC x 1 + maggiorazione 20%</t>
  </si>
  <si>
    <t>OBLAZIONE DOVUTA</t>
  </si>
  <si>
    <t>SI - NO</t>
  </si>
  <si>
    <t>SI - SI</t>
  </si>
  <si>
    <t>NO - NO</t>
  </si>
  <si>
    <t>NO - SI</t>
  </si>
  <si>
    <t>D.L. 69/2024 "Decreto Salva Casa"</t>
  </si>
  <si>
    <t>Entro 30 gg dal rilascio del PdC</t>
  </si>
  <si>
    <t>RIEPILOGO OBLAZIONE, MONETIZZAZIONE E MODALITA' DI VERSAMENTO</t>
  </si>
  <si>
    <t>Sanatoria con Doppia Conformità</t>
  </si>
  <si>
    <t>Esonero del CdC ex art. 32 L.R. 15/2013</t>
  </si>
  <si>
    <t>CALCOLO OBLAZIONE AI SENSI DELLA L. 105/2024 (D.L. 69/2024 "Decreto Salva Casa")  E MONETIZZAZIONE</t>
  </si>
  <si>
    <t>SANATORIA CON DOPPIA CONFORMITA'</t>
  </si>
  <si>
    <t>SANATORIA GIURISPRUDENZIALE</t>
  </si>
  <si>
    <t>ESONERO DEL CDC IN VIA ORDINARIA</t>
  </si>
  <si>
    <t>Non rateizzabile ai sensi della DD 2383/2020</t>
  </si>
  <si>
    <r>
      <t>Si richiede la rateizzazione</t>
    </r>
    <r>
      <rPr>
        <b/>
        <i/>
        <sz val="10"/>
        <color theme="1"/>
        <rFont val="Calibri"/>
        <family val="2"/>
        <scheme val="minor"/>
      </rPr>
      <t>?</t>
    </r>
  </si>
  <si>
    <t>Piano di rateizzazione (ammessa solo per importi &gt; 5.000 €)</t>
  </si>
  <si>
    <t>oppure secondo il piano di rateizzazione</t>
  </si>
  <si>
    <t>Totale complessivo degli importi dovuti (Oblazione + Monetizzazioni + CP)</t>
  </si>
  <si>
    <t>inserire importo</t>
  </si>
  <si>
    <t>se dovuto, da quantificare e relazionare a parte</t>
  </si>
  <si>
    <t>Nella SNR occorre considerare anche</t>
  </si>
  <si>
    <t>le superfici accessorie che non rientrano nelle limitazioni da RUE (es: balconi, portici ecc..)</t>
  </si>
  <si>
    <t>SU totale</t>
  </si>
  <si>
    <t>Produrre dimostrazione grafica/analitica delle superfici (campitura e tabella su apposito elaborato)</t>
  </si>
  <si>
    <t>MONETIZZAZIONE PARCHEGGI PUBBLICI</t>
  </si>
  <si>
    <t>MSP1</t>
  </si>
  <si>
    <t>MSP2</t>
  </si>
  <si>
    <t>MPP1</t>
  </si>
  <si>
    <t>MPP2</t>
  </si>
  <si>
    <t>CC1</t>
  </si>
  <si>
    <t>CC2</t>
  </si>
  <si>
    <t>CC3</t>
  </si>
  <si>
    <t>CC4</t>
  </si>
  <si>
    <t>Codice catastale</t>
  </si>
  <si>
    <t>Onere</t>
  </si>
  <si>
    <t>Formula</t>
  </si>
  <si>
    <t>G337</t>
  </si>
  <si>
    <t>Oblazione</t>
  </si>
  <si>
    <t>Monetizzazione</t>
  </si>
  <si>
    <t>Contributo Città Pubblica</t>
  </si>
  <si>
    <t>Contributo Straordinario</t>
  </si>
  <si>
    <t>Situazione iniziale</t>
  </si>
  <si>
    <t>Situazione attuale</t>
  </si>
  <si>
    <t>Variante</t>
  </si>
  <si>
    <t>Formule</t>
  </si>
  <si>
    <t>Copiare in questa colonna la colonna situazione atuale della pratica "padre"</t>
  </si>
  <si>
    <t>Interno = area interna al T.U. così come definito alla Tav. CTP 3 del PSC (o RUE cartografico interattivo)</t>
  </si>
  <si>
    <t>Esterno = area interna al T.U. così come definito alla Tav. CTP 3 del PSC (o RUE cartografico interattivo)</t>
  </si>
  <si>
    <t>C-PORTAL</t>
  </si>
  <si>
    <t>MODALITA' DI VERSAMENTO (esclusivamente con PagoPA):</t>
  </si>
  <si>
    <t>Da allegare al titolo edilizio in questo formato (.XLSX)</t>
  </si>
  <si>
    <t>Urbanizzazione Primaria</t>
  </si>
  <si>
    <t>Urbanizzazione Secondaria</t>
  </si>
  <si>
    <t>Costo di Costruzione o QCC</t>
  </si>
  <si>
    <t>Allegato 1CS  - PREVIGENTE - VALIDO SOLO PER PDC IN SANATORIA CON DISCIPLINA PREVIGENTE - aggiornamento 11/02/2025</t>
  </si>
  <si>
    <r>
      <rPr>
        <b/>
        <sz val="12"/>
        <color rgb="FFFF0000"/>
        <rFont val="Calibri"/>
        <family val="2"/>
        <scheme val="minor"/>
      </rPr>
      <t>ALLEGATO 1Cs PREVIGENTE</t>
    </r>
    <r>
      <rPr>
        <b/>
        <sz val="10"/>
        <color theme="1"/>
        <rFont val="Calibri"/>
        <family val="2"/>
        <scheme val="minor"/>
      </rPr>
      <t xml:space="preserve"> - PROSPETTO DI CALCOLO OBLAZIONE PDC IN SANATORIA - </t>
    </r>
    <r>
      <rPr>
        <b/>
        <sz val="12"/>
        <color rgb="FFFF0000"/>
        <rFont val="Calibri"/>
        <family val="2"/>
        <scheme val="minor"/>
      </rPr>
      <t xml:space="preserve">METODO PREVIGENTE </t>
    </r>
    <r>
      <rPr>
        <b/>
        <sz val="11"/>
        <color rgb="FFFF0000"/>
        <rFont val="Calibri"/>
        <family val="2"/>
        <scheme val="minor"/>
      </rPr>
      <t>(agg. 11/02/2025)</t>
    </r>
  </si>
  <si>
    <t>agg. 11/02/2025 C-PORTAL</t>
  </si>
  <si>
    <t>Tariffa "Id" soggetta ad aggiornamento ISTAT annuale (consultare delibera aggiornamento)</t>
  </si>
  <si>
    <t>Inserire il costo di costruzione a mq. riferito all'anno corretto (soggetto ad aggiornamento ISTAT, consultare delibera aggiornamento)</t>
  </si>
  <si>
    <r>
      <t xml:space="preserve">NOTE IMPORTANTI PER IL CALCOLO </t>
    </r>
    <r>
      <rPr>
        <b/>
        <sz val="11"/>
        <color rgb="FFFF0000"/>
        <rFont val="Calibri"/>
        <family val="2"/>
        <scheme val="minor"/>
      </rPr>
      <t>(leggere attentamente prima di procedere)</t>
    </r>
    <r>
      <rPr>
        <b/>
        <sz val="11"/>
        <color theme="1"/>
        <rFont val="Calibri"/>
        <family val="2"/>
        <scheme val="minor"/>
      </rPr>
      <t>.</t>
    </r>
  </si>
  <si>
    <t>Il Contributo di Costruzione NON è il Costo di Costruzione; il Contributo di Costruzione è dato dalla somma di U1 - U2 - QCC - D - S - CS</t>
  </si>
  <si>
    <t>Quindi il Costo di Costruzione (o QCC) è una parte del Contrinuto di Costruzione</t>
  </si>
  <si>
    <t>Il prospetto di calcolo deve essere allegato al titolo edilizio in formato excel (.XLSX) nell'ultima versione C-Portal disponibile sul sito del Comune di Parma</t>
  </si>
  <si>
    <t>Tra tutti gli allegati obbligatori, il prospetto di calcolo in excel, il Modulo CdC e le tavole dimostrative delle superfici (SU-SA-SL) utilizzate per il calcolo, sono gli elementi essenziali</t>
  </si>
  <si>
    <t>e devono essere redatti e aggiornati ad ogni variazione di superfici/parametri con integrazione volontaria, poiché il calcolo oneri dipende dal progetto defintivo e conforme</t>
  </si>
  <si>
    <t>Le tavole dimostrative delle superfici (All. 1D - 1E - 1F), che possono essere redatte anche in un unico elaborato, devono essere molto chiare ed esaustive,</t>
  </si>
  <si>
    <t xml:space="preserve">le superfici ricavate dalla somma di vari locali (che devono essere riportate in tabella integrata sull'elaborato grafico), devono essere chiaramente indicate ed evidenziate </t>
  </si>
  <si>
    <t>sulla tavola stessa e trovare corrispondenza con le superfici riportate nel prospetto di calcolo.</t>
  </si>
  <si>
    <t>L’autocalcolo dei contributi, corredato dei relativi allegati obbligatori a supporto e degli eventuali versamenti a conguaglio, dovrà essere aggiornato tramite integrazione volontaria</t>
  </si>
  <si>
    <t xml:space="preserve">ad ogni modifica progettuale o integrazione, anche se richiesta da altri servizi/uffici, che comportino una modifica dei parametri di calcolo quali ad esempio: </t>
  </si>
  <si>
    <t xml:space="preserve">SLU, SL, SU, SA o SNR, numero e consistenza delle unità immobiliari, computo metrico o QTE, destinazione d’uso, localizzazione ecc.. </t>
  </si>
  <si>
    <t xml:space="preserve">Qualora le modifiche progettuali o integrazioni richieste da altri servizi/uffici non comportino alcuna modifica ai parametri di calcolo dei contributi, </t>
  </si>
  <si>
    <t>Campiture differenziate dovranno essere utilizzate per la SU, SNR e SL, in ogni locale dovrà essere riportata la superficie, l'uso e la relativa colorazione con opportuna legenda.</t>
  </si>
  <si>
    <t>Attenzione: nella SNR occorre considerare anche le superfici che non rientrano nelle limitazioni da RUE, quali ad esempio: logge, balconi, corridoi accessori, portici, autorimesse ecc..</t>
  </si>
  <si>
    <t>sarà comunque necessario produrre una dichiarazione in merito, nella quale specificare l’autocalcolo da tenere in considerazione.</t>
  </si>
  <si>
    <t>L'autocalcolo dei contributi, gli allegati obbligatori e gli eventuali versamenti a conguaglio dovranno sempre risultare conformi all'ultima versione progettuale.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</si>
</sst>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_ ;\-#,##0.00\ "/>
    <numFmt numFmtId="166" formatCode="0.00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rgb="FF454B74"/>
      <name val="Verdana"/>
      <family val="2"/>
    </font>
    <font>
      <b/>
      <sz val="9"/>
      <color theme="1"/>
      <name val="Calibri"/>
      <family val="2"/>
    </font>
    <font>
      <sz val="10"/>
      <color theme="0" tint="-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theme="0" tint="-0.499984740745262"/>
      <name val="Arial"/>
      <family val="2"/>
    </font>
    <font>
      <b/>
      <sz val="10"/>
      <color rgb="FFFF0000"/>
      <name val="Arial"/>
      <family val="2"/>
    </font>
    <font>
      <sz val="8"/>
      <color theme="0" tint="-0.249977111117893"/>
      <name val="Arial"/>
      <family val="2"/>
    </font>
    <font>
      <sz val="9"/>
      <color theme="0" tint="-0.249977111117893"/>
      <name val="Calibri"/>
      <family val="2"/>
      <scheme val="minor"/>
    </font>
    <font>
      <b/>
      <sz val="8"/>
      <color rgb="FFFF0000"/>
      <name val="Arial"/>
      <family val="2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ptos Narrow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8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5" fillId="0" borderId="0"/>
  </cellStyleXfs>
  <cellXfs count="491">
    <xf numFmtId="0" fontId="0" fillId="0" borderId="0" xfId="0"/>
    <xf numFmtId="2" fontId="3" fillId="3" borderId="0" xfId="0" applyNumberFormat="1" applyFont="1" applyFill="1" applyAlignment="1" applyProtection="1">
      <alignment horizontal="center" vertical="center"/>
      <protection locked="0"/>
    </xf>
    <xf numFmtId="0" fontId="12" fillId="5" borderId="2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vertical="center" wrapText="1"/>
    </xf>
    <xf numFmtId="0" fontId="12" fillId="6" borderId="2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2" fontId="15" fillId="3" borderId="0" xfId="0" applyNumberFormat="1" applyFont="1" applyFill="1" applyAlignment="1" applyProtection="1">
      <alignment horizontal="center" vertical="center"/>
      <protection locked="0"/>
    </xf>
    <xf numFmtId="165" fontId="4" fillId="0" borderId="0" xfId="1" applyNumberFormat="1" applyFont="1" applyFill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44" fontId="4" fillId="0" borderId="0" xfId="1" applyFont="1" applyFill="1" applyBorder="1" applyAlignment="1" applyProtection="1">
      <alignment vertical="center"/>
    </xf>
    <xf numFmtId="44" fontId="11" fillId="0" borderId="0" xfId="1" applyFont="1" applyAlignment="1" applyProtection="1">
      <alignment horizontal="center" vertical="center"/>
    </xf>
    <xf numFmtId="44" fontId="4" fillId="0" borderId="0" xfId="1" applyFont="1" applyBorder="1" applyAlignment="1" applyProtection="1">
      <alignment horizontal="center" vertical="center"/>
    </xf>
    <xf numFmtId="165" fontId="11" fillId="0" borderId="0" xfId="1" applyNumberFormat="1" applyFont="1" applyAlignment="1" applyProtection="1">
      <alignment horizontal="center" vertical="center"/>
    </xf>
    <xf numFmtId="44" fontId="3" fillId="3" borderId="0" xfId="1" applyFont="1" applyFill="1" applyBorder="1" applyAlignment="1" applyProtection="1">
      <alignment horizontal="center" vertical="center"/>
      <protection locked="0"/>
    </xf>
    <xf numFmtId="166" fontId="3" fillId="3" borderId="0" xfId="0" applyNumberFormat="1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7" fillId="0" borderId="0" xfId="0" applyFont="1"/>
    <xf numFmtId="0" fontId="36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6" fillId="0" borderId="0" xfId="0" applyFont="1" applyAlignment="1">
      <alignment horizontal="center" vertical="top"/>
    </xf>
    <xf numFmtId="0" fontId="22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0" fillId="0" borderId="6" xfId="0" applyBorder="1"/>
    <xf numFmtId="44" fontId="0" fillId="0" borderId="0" xfId="0" applyNumberFormat="1"/>
    <xf numFmtId="44" fontId="2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3" fillId="0" borderId="6" xfId="0" applyFont="1" applyBorder="1" applyAlignment="1">
      <alignment horizontal="right" vertical="center"/>
    </xf>
    <xf numFmtId="0" fontId="34" fillId="0" borderId="6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22" fillId="0" borderId="16" xfId="0" applyFont="1" applyBorder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39" fillId="0" borderId="0" xfId="0" applyFont="1"/>
    <xf numFmtId="0" fontId="23" fillId="0" borderId="0" xfId="0" applyFont="1" applyAlignment="1">
      <alignment horizontal="left" vertical="center"/>
    </xf>
    <xf numFmtId="0" fontId="0" fillId="10" borderId="29" xfId="0" applyFill="1" applyBorder="1" applyProtection="1">
      <protection locked="0"/>
    </xf>
    <xf numFmtId="0" fontId="0" fillId="10" borderId="34" xfId="0" applyFill="1" applyBorder="1" applyProtection="1">
      <protection locked="0"/>
    </xf>
    <xf numFmtId="0" fontId="16" fillId="0" borderId="0" xfId="0" applyFont="1"/>
    <xf numFmtId="0" fontId="17" fillId="0" borderId="0" xfId="0" applyFont="1"/>
    <xf numFmtId="0" fontId="18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2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41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8" fillId="0" borderId="19" xfId="0" applyFont="1" applyBorder="1" applyAlignment="1">
      <alignment vertical="center"/>
    </xf>
    <xf numFmtId="0" fontId="17" fillId="0" borderId="3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8" fillId="0" borderId="0" xfId="0" applyFont="1"/>
    <xf numFmtId="2" fontId="16" fillId="0" borderId="0" xfId="0" applyNumberFormat="1" applyFon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/>
    <xf numFmtId="0" fontId="18" fillId="0" borderId="24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9" xfId="0" applyBorder="1"/>
    <xf numFmtId="0" fontId="0" fillId="0" borderId="0" xfId="0" applyAlignment="1">
      <alignment horizontal="right"/>
    </xf>
    <xf numFmtId="0" fontId="16" fillId="0" borderId="50" xfId="0" applyFont="1" applyBorder="1" applyAlignment="1">
      <alignment horizontal="right"/>
    </xf>
    <xf numFmtId="0" fontId="16" fillId="0" borderId="46" xfId="0" applyFont="1" applyBorder="1" applyAlignment="1">
      <alignment horizontal="left"/>
    </xf>
    <xf numFmtId="0" fontId="16" fillId="0" borderId="34" xfId="0" applyFont="1" applyBorder="1" applyAlignment="1">
      <alignment horizontal="right"/>
    </xf>
    <xf numFmtId="0" fontId="16" fillId="0" borderId="46" xfId="0" applyFont="1" applyBorder="1"/>
    <xf numFmtId="2" fontId="19" fillId="0" borderId="0" xfId="0" applyNumberFormat="1" applyFont="1" applyAlignment="1">
      <alignment horizontal="right" vertical="center"/>
    </xf>
    <xf numFmtId="0" fontId="0" fillId="0" borderId="52" xfId="0" applyBorder="1" applyAlignment="1">
      <alignment horizontal="center"/>
    </xf>
    <xf numFmtId="0" fontId="0" fillId="0" borderId="37" xfId="0" applyBorder="1"/>
    <xf numFmtId="0" fontId="0" fillId="0" borderId="51" xfId="0" applyBorder="1"/>
    <xf numFmtId="3" fontId="0" fillId="0" borderId="51" xfId="0" applyNumberFormat="1" applyBorder="1"/>
    <xf numFmtId="0" fontId="0" fillId="0" borderId="38" xfId="0" applyBorder="1" applyAlignment="1">
      <alignment horizontal="right"/>
    </xf>
    <xf numFmtId="0" fontId="16" fillId="0" borderId="37" xfId="0" applyFont="1" applyBorder="1"/>
    <xf numFmtId="0" fontId="16" fillId="0" borderId="38" xfId="0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3" fontId="19" fillId="0" borderId="2" xfId="0" applyNumberFormat="1" applyFont="1" applyBorder="1"/>
    <xf numFmtId="0" fontId="2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3" fontId="19" fillId="0" borderId="0" xfId="0" applyNumberFormat="1" applyFont="1"/>
    <xf numFmtId="0" fontId="0" fillId="10" borderId="52" xfId="0" applyFill="1" applyBorder="1"/>
    <xf numFmtId="0" fontId="0" fillId="7" borderId="52" xfId="0" applyFill="1" applyBorder="1"/>
    <xf numFmtId="0" fontId="18" fillId="13" borderId="52" xfId="0" applyFont="1" applyFill="1" applyBorder="1"/>
    <xf numFmtId="0" fontId="18" fillId="0" borderId="0" xfId="0" applyFont="1" applyAlignment="1">
      <alignment vertical="center"/>
    </xf>
    <xf numFmtId="0" fontId="18" fillId="14" borderId="52" xfId="0" applyFont="1" applyFill="1" applyBorder="1"/>
    <xf numFmtId="0" fontId="41" fillId="0" borderId="0" xfId="0" applyFont="1"/>
    <xf numFmtId="0" fontId="12" fillId="6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2" fontId="3" fillId="3" borderId="20" xfId="0" applyNumberFormat="1" applyFont="1" applyFill="1" applyBorder="1" applyAlignment="1" applyProtection="1">
      <alignment horizontal="center" vertical="center"/>
      <protection locked="0"/>
    </xf>
    <xf numFmtId="10" fontId="42" fillId="0" borderId="0" xfId="0" applyNumberFormat="1" applyFont="1"/>
    <xf numFmtId="10" fontId="42" fillId="0" borderId="0" xfId="0" applyNumberFormat="1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44" fillId="0" borderId="0" xfId="0" applyFont="1"/>
    <xf numFmtId="0" fontId="6" fillId="0" borderId="14" xfId="0" applyFont="1" applyBorder="1" applyAlignment="1">
      <alignment horizontal="left" vertical="center"/>
    </xf>
    <xf numFmtId="166" fontId="45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166" fontId="46" fillId="0" borderId="0" xfId="0" applyNumberFormat="1" applyFont="1"/>
    <xf numFmtId="165" fontId="11" fillId="0" borderId="0" xfId="0" applyNumberFormat="1" applyFont="1"/>
    <xf numFmtId="0" fontId="50" fillId="0" borderId="0" xfId="0" applyFont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1" fillId="0" borderId="6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44" fontId="27" fillId="0" borderId="0" xfId="1" applyFont="1" applyBorder="1" applyAlignment="1" applyProtection="1">
      <alignment horizontal="center" vertical="center"/>
    </xf>
    <xf numFmtId="0" fontId="48" fillId="0" borderId="0" xfId="0" applyFont="1" applyAlignment="1">
      <alignment horizontal="right"/>
    </xf>
    <xf numFmtId="164" fontId="51" fillId="0" borderId="0" xfId="0" applyNumberFormat="1" applyFont="1" applyAlignment="1">
      <alignment horizontal="center" vertical="center"/>
    </xf>
    <xf numFmtId="164" fontId="51" fillId="0" borderId="53" xfId="0" applyNumberFormat="1" applyFont="1" applyBorder="1" applyAlignment="1">
      <alignment horizontal="center" vertical="center"/>
    </xf>
    <xf numFmtId="164" fontId="51" fillId="0" borderId="18" xfId="0" applyNumberFormat="1" applyFont="1" applyBorder="1" applyAlignment="1">
      <alignment horizontal="center" vertical="center"/>
    </xf>
    <xf numFmtId="164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3" fillId="0" borderId="0" xfId="0" applyFont="1"/>
    <xf numFmtId="164" fontId="51" fillId="0" borderId="12" xfId="0" applyNumberFormat="1" applyFont="1" applyBorder="1" applyAlignment="1">
      <alignment horizontal="center" vertical="center"/>
    </xf>
    <xf numFmtId="164" fontId="51" fillId="0" borderId="19" xfId="0" applyNumberFormat="1" applyFont="1" applyBorder="1" applyAlignment="1">
      <alignment horizontal="center" vertical="center"/>
    </xf>
    <xf numFmtId="164" fontId="27" fillId="0" borderId="20" xfId="0" applyNumberFormat="1" applyFont="1" applyBorder="1"/>
    <xf numFmtId="2" fontId="47" fillId="8" borderId="0" xfId="0" applyNumberFormat="1" applyFont="1" applyFill="1" applyAlignment="1">
      <alignment vertical="top"/>
    </xf>
    <xf numFmtId="0" fontId="47" fillId="8" borderId="0" xfId="0" applyFont="1" applyFill="1"/>
    <xf numFmtId="0" fontId="36" fillId="8" borderId="0" xfId="0" applyFont="1" applyFill="1" applyAlignment="1">
      <alignment horizontal="left" vertical="center"/>
    </xf>
    <xf numFmtId="0" fontId="0" fillId="8" borderId="0" xfId="0" applyFill="1"/>
    <xf numFmtId="0" fontId="3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left" vertical="center"/>
    </xf>
    <xf numFmtId="0" fontId="3" fillId="8" borderId="6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44" fontId="0" fillId="0" borderId="0" xfId="1" applyFont="1"/>
    <xf numFmtId="0" fontId="55" fillId="0" borderId="0" xfId="2"/>
    <xf numFmtId="44" fontId="0" fillId="0" borderId="0" xfId="1" applyFont="1" applyFill="1"/>
    <xf numFmtId="0" fontId="0" fillId="0" borderId="56" xfId="0" applyBorder="1"/>
    <xf numFmtId="0" fontId="2" fillId="3" borderId="57" xfId="0" applyFont="1" applyFill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59" xfId="0" applyBorder="1"/>
    <xf numFmtId="0" fontId="0" fillId="0" borderId="60" xfId="0" applyBorder="1"/>
    <xf numFmtId="44" fontId="0" fillId="0" borderId="60" xfId="1" applyFont="1" applyBorder="1"/>
    <xf numFmtId="44" fontId="0" fillId="0" borderId="58" xfId="1" applyFont="1" applyBorder="1"/>
    <xf numFmtId="0" fontId="0" fillId="0" borderId="61" xfId="0" applyBorder="1"/>
    <xf numFmtId="44" fontId="0" fillId="0" borderId="61" xfId="1" applyFont="1" applyBorder="1"/>
    <xf numFmtId="0" fontId="0" fillId="0" borderId="62" xfId="0" applyBorder="1"/>
    <xf numFmtId="0" fontId="54" fillId="0" borderId="59" xfId="0" applyFont="1" applyBorder="1" applyAlignment="1">
      <alignment horizontal="center" wrapText="1"/>
    </xf>
    <xf numFmtId="0" fontId="0" fillId="0" borderId="0" xfId="0" applyAlignment="1">
      <alignment wrapText="1"/>
    </xf>
    <xf numFmtId="0" fontId="58" fillId="0" borderId="0" xfId="0" applyFont="1" applyAlignment="1">
      <alignment horizontal="left" vertical="center"/>
    </xf>
    <xf numFmtId="44" fontId="0" fillId="3" borderId="60" xfId="1" applyFont="1" applyFill="1" applyBorder="1"/>
    <xf numFmtId="0" fontId="0" fillId="0" borderId="60" xfId="0" applyBorder="1" applyAlignment="1">
      <alignment wrapText="1"/>
    </xf>
    <xf numFmtId="44" fontId="0" fillId="3" borderId="61" xfId="1" applyFon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6" fillId="2" borderId="6" xfId="0" applyFont="1" applyFill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4" fillId="3" borderId="47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2" fillId="3" borderId="30" xfId="0" applyFont="1" applyFill="1" applyBorder="1" applyAlignment="1" applyProtection="1">
      <alignment horizontal="center" vertical="center"/>
      <protection locked="0"/>
    </xf>
    <xf numFmtId="0" fontId="52" fillId="3" borderId="5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18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18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7" xfId="0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0" fillId="0" borderId="29" xfId="0" applyBorder="1"/>
    <xf numFmtId="0" fontId="0" fillId="0" borderId="20" xfId="0" applyBorder="1"/>
    <xf numFmtId="0" fontId="18" fillId="0" borderId="3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2" fontId="0" fillId="10" borderId="30" xfId="0" applyNumberFormat="1" applyFill="1" applyBorder="1" applyProtection="1">
      <protection locked="0"/>
    </xf>
    <xf numFmtId="2" fontId="0" fillId="10" borderId="29" xfId="0" applyNumberFormat="1" applyFill="1" applyBorder="1" applyProtection="1">
      <protection locked="0"/>
    </xf>
    <xf numFmtId="2" fontId="0" fillId="0" borderId="20" xfId="0" applyNumberFormat="1" applyBorder="1"/>
    <xf numFmtId="0" fontId="0" fillId="0" borderId="31" xfId="0" applyBorder="1"/>
    <xf numFmtId="0" fontId="18" fillId="0" borderId="0" xfId="0" applyFont="1" applyAlignment="1">
      <alignment horizontal="center" vertical="center"/>
    </xf>
    <xf numFmtId="2" fontId="16" fillId="0" borderId="37" xfId="0" applyNumberFormat="1" applyFont="1" applyBorder="1"/>
    <xf numFmtId="2" fontId="0" fillId="0" borderId="38" xfId="0" applyNumberFormat="1" applyBorder="1"/>
    <xf numFmtId="0" fontId="16" fillId="0" borderId="38" xfId="0" applyFont="1" applyBorder="1"/>
    <xf numFmtId="0" fontId="18" fillId="0" borderId="28" xfId="0" applyFont="1" applyBorder="1" applyAlignment="1">
      <alignment horizontal="justify" vertical="center" wrapText="1"/>
    </xf>
    <xf numFmtId="2" fontId="19" fillId="0" borderId="20" xfId="0" applyNumberFormat="1" applyFont="1" applyBorder="1"/>
    <xf numFmtId="0" fontId="18" fillId="0" borderId="32" xfId="0" applyFont="1" applyBorder="1" applyAlignment="1">
      <alignment horizontal="center"/>
    </xf>
    <xf numFmtId="0" fontId="0" fillId="0" borderId="33" xfId="0" applyBorder="1"/>
    <xf numFmtId="2" fontId="0" fillId="10" borderId="35" xfId="0" applyNumberFormat="1" applyFill="1" applyBorder="1" applyProtection="1">
      <protection locked="0"/>
    </xf>
    <xf numFmtId="2" fontId="0" fillId="10" borderId="34" xfId="0" applyNumberFormat="1" applyFill="1" applyBorder="1" applyProtection="1">
      <protection locked="0"/>
    </xf>
    <xf numFmtId="2" fontId="0" fillId="0" borderId="33" xfId="0" applyNumberFormat="1" applyBorder="1"/>
    <xf numFmtId="0" fontId="0" fillId="0" borderId="36" xfId="0" applyBorder="1"/>
    <xf numFmtId="49" fontId="47" fillId="8" borderId="0" xfId="0" applyNumberFormat="1" applyFont="1" applyFill="1" applyAlignment="1">
      <alignment vertical="top" wrapText="1"/>
    </xf>
    <xf numFmtId="0" fontId="47" fillId="8" borderId="0" xfId="0" applyFont="1" applyFill="1"/>
    <xf numFmtId="0" fontId="17" fillId="0" borderId="0" xfId="0" applyFont="1" applyAlignment="1">
      <alignment vertical="center" wrapText="1"/>
    </xf>
    <xf numFmtId="0" fontId="0" fillId="0" borderId="0" xfId="0"/>
    <xf numFmtId="0" fontId="18" fillId="0" borderId="23" xfId="0" applyFont="1" applyBorder="1" applyAlignment="1">
      <alignment horizontal="center" vertical="center"/>
    </xf>
    <xf numFmtId="0" fontId="0" fillId="0" borderId="24" xfId="0" applyBorder="1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39" xfId="0" applyFont="1" applyBorder="1"/>
    <xf numFmtId="0" fontId="0" fillId="0" borderId="40" xfId="0" applyBorder="1"/>
    <xf numFmtId="2" fontId="19" fillId="0" borderId="20" xfId="0" applyNumberFormat="1" applyFont="1" applyBorder="1" applyAlignment="1">
      <alignment horizontal="right"/>
    </xf>
    <xf numFmtId="0" fontId="0" fillId="0" borderId="31" xfId="0" applyBorder="1" applyAlignment="1">
      <alignment horizontal="right"/>
    </xf>
    <xf numFmtId="0" fontId="19" fillId="0" borderId="20" xfId="0" applyFont="1" applyBorder="1" applyAlignment="1">
      <alignment horizontal="right"/>
    </xf>
    <xf numFmtId="0" fontId="0" fillId="0" borderId="31" xfId="0" applyBorder="1" applyAlignment="1">
      <alignment horizontal="center" vertical="center"/>
    </xf>
    <xf numFmtId="0" fontId="18" fillId="0" borderId="28" xfId="0" applyFont="1" applyBorder="1" applyAlignment="1">
      <alignment wrapText="1"/>
    </xf>
    <xf numFmtId="0" fontId="18" fillId="0" borderId="32" xfId="0" applyFont="1" applyBorder="1"/>
    <xf numFmtId="2" fontId="19" fillId="0" borderId="33" xfId="0" applyNumberFormat="1" applyFont="1" applyBorder="1" applyAlignment="1">
      <alignment horizontal="right"/>
    </xf>
    <xf numFmtId="0" fontId="0" fillId="0" borderId="36" xfId="0" applyBorder="1" applyAlignment="1">
      <alignment horizontal="right"/>
    </xf>
    <xf numFmtId="2" fontId="16" fillId="7" borderId="42" xfId="0" applyNumberFormat="1" applyFont="1" applyFill="1" applyBorder="1" applyProtection="1">
      <protection locked="0"/>
    </xf>
    <xf numFmtId="2" fontId="0" fillId="7" borderId="43" xfId="0" applyNumberFormat="1" applyFill="1" applyBorder="1" applyProtection="1">
      <protection locked="0"/>
    </xf>
    <xf numFmtId="0" fontId="18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/>
    <xf numFmtId="2" fontId="16" fillId="0" borderId="44" xfId="0" applyNumberFormat="1" applyFont="1" applyBorder="1"/>
    <xf numFmtId="0" fontId="0" fillId="0" borderId="45" xfId="0" applyBorder="1"/>
    <xf numFmtId="0" fontId="0" fillId="0" borderId="0" xfId="0" applyAlignment="1">
      <alignment horizontal="center"/>
    </xf>
    <xf numFmtId="0" fontId="47" fillId="8" borderId="0" xfId="0" applyFont="1" applyFill="1" applyAlignment="1">
      <alignment wrapText="1"/>
    </xf>
    <xf numFmtId="0" fontId="17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wrapText="1"/>
    </xf>
    <xf numFmtId="0" fontId="47" fillId="8" borderId="0" xfId="0" applyFont="1" applyFill="1" applyAlignment="1">
      <alignment vertical="center" wrapText="1"/>
    </xf>
    <xf numFmtId="0" fontId="47" fillId="8" borderId="0" xfId="0" applyFont="1" applyFill="1" applyAlignment="1">
      <alignment vertical="top" wrapText="1"/>
    </xf>
    <xf numFmtId="0" fontId="0" fillId="0" borderId="24" xfId="0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0" borderId="27" xfId="0" applyBorder="1"/>
    <xf numFmtId="0" fontId="18" fillId="0" borderId="0" xfId="0" applyFont="1" applyAlignment="1">
      <alignment horizontal="center"/>
    </xf>
    <xf numFmtId="2" fontId="19" fillId="0" borderId="20" xfId="0" applyNumberFormat="1" applyFont="1" applyBorder="1" applyAlignment="1">
      <alignment horizontal="right" vertical="center"/>
    </xf>
    <xf numFmtId="2" fontId="44" fillId="0" borderId="35" xfId="0" applyNumberFormat="1" applyFont="1" applyBorder="1" applyAlignment="1">
      <alignment horizontal="right"/>
    </xf>
    <xf numFmtId="2" fontId="54" fillId="0" borderId="46" xfId="0" applyNumberFormat="1" applyFont="1" applyBorder="1"/>
    <xf numFmtId="2" fontId="16" fillId="0" borderId="0" xfId="0" applyNumberFormat="1" applyFont="1"/>
    <xf numFmtId="2" fontId="19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19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horizontal="right"/>
    </xf>
    <xf numFmtId="10" fontId="2" fillId="14" borderId="37" xfId="0" applyNumberFormat="1" applyFont="1" applyFill="1" applyBorder="1" applyAlignment="1" applyProtection="1">
      <alignment horizontal="center"/>
      <protection locked="0"/>
    </xf>
    <xf numFmtId="0" fontId="0" fillId="14" borderId="51" xfId="0" applyFill="1" applyBorder="1" applyAlignment="1" applyProtection="1">
      <alignment horizontal="center"/>
      <protection locked="0"/>
    </xf>
    <xf numFmtId="0" fontId="0" fillId="14" borderId="38" xfId="0" applyFill="1" applyBorder="1" applyAlignment="1" applyProtection="1">
      <alignment horizontal="center"/>
      <protection locked="0"/>
    </xf>
    <xf numFmtId="44" fontId="20" fillId="9" borderId="37" xfId="1" applyFont="1" applyFill="1" applyBorder="1" applyAlignment="1" applyProtection="1"/>
    <xf numFmtId="0" fontId="21" fillId="9" borderId="51" xfId="0" applyFont="1" applyFill="1" applyBorder="1"/>
    <xf numFmtId="0" fontId="21" fillId="9" borderId="38" xfId="0" applyFont="1" applyFill="1" applyBorder="1"/>
    <xf numFmtId="0" fontId="18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2" fontId="1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13" borderId="54" xfId="0" applyNumberFormat="1" applyFill="1" applyBorder="1" applyProtection="1">
      <protection locked="0"/>
    </xf>
    <xf numFmtId="4" fontId="0" fillId="13" borderId="55" xfId="0" applyNumberFormat="1" applyFill="1" applyBorder="1" applyProtection="1">
      <protection locked="0"/>
    </xf>
    <xf numFmtId="4" fontId="0" fillId="13" borderId="45" xfId="0" applyNumberFormat="1" applyFill="1" applyBorder="1" applyProtection="1">
      <protection locked="0"/>
    </xf>
    <xf numFmtId="2" fontId="54" fillId="0" borderId="51" xfId="0" applyNumberFormat="1" applyFont="1" applyBorder="1"/>
    <xf numFmtId="2" fontId="54" fillId="0" borderId="38" xfId="0" applyNumberFormat="1" applyFont="1" applyBorder="1"/>
    <xf numFmtId="4" fontId="16" fillId="0" borderId="51" xfId="0" applyNumberFormat="1" applyFont="1" applyBorder="1"/>
    <xf numFmtId="0" fontId="0" fillId="0" borderId="51" xfId="0" applyBorder="1"/>
    <xf numFmtId="2" fontId="19" fillId="0" borderId="0" xfId="0" applyNumberFormat="1" applyFont="1" applyAlignment="1">
      <alignment horizontal="right"/>
    </xf>
  </cellXfs>
  <cellStyles count="3">
    <cellStyle name="Normale" xfId="0" builtinId="0"/>
    <cellStyle name="Normale 2" xfId="2"/>
    <cellStyle name="Valuta" xfId="1" builtinId="4"/>
  </cellStyles>
  <dxfs count="4"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598716</xdr:colOff>
      <xdr:row>5</xdr:row>
      <xdr:rowOff>47114</xdr:rowOff>
    </xdr:from>
    <xdr:to>
      <xdr:col>25</xdr:col>
      <xdr:colOff>55719</xdr:colOff>
      <xdr:row>38</xdr:row>
      <xdr:rowOff>38696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5316" y="856739"/>
          <a:ext cx="5971185" cy="562085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590550</xdr:colOff>
      <xdr:row>74</xdr:row>
      <xdr:rowOff>47891</xdr:rowOff>
    </xdr:from>
    <xdr:to>
      <xdr:col>23</xdr:col>
      <xdr:colOff>167327</xdr:colOff>
      <xdr:row>104</xdr:row>
      <xdr:rowOff>50338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6675" y="12601841"/>
          <a:ext cx="4858072" cy="503164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27</xdr:col>
      <xdr:colOff>31460</xdr:colOff>
      <xdr:row>77</xdr:row>
      <xdr:rowOff>48077</xdr:rowOff>
    </xdr:from>
    <xdr:to>
      <xdr:col>36</xdr:col>
      <xdr:colOff>241652</xdr:colOff>
      <xdr:row>88</xdr:row>
      <xdr:rowOff>164534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00560" y="12906827"/>
          <a:ext cx="5925192" cy="189445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586142</xdr:colOff>
      <xdr:row>41</xdr:row>
      <xdr:rowOff>53386</xdr:rowOff>
    </xdr:from>
    <xdr:to>
      <xdr:col>23</xdr:col>
      <xdr:colOff>185332</xdr:colOff>
      <xdr:row>68</xdr:row>
      <xdr:rowOff>80498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09792" y="6879636"/>
          <a:ext cx="5104640" cy="453561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27</xdr:col>
      <xdr:colOff>6928</xdr:colOff>
      <xdr:row>46</xdr:row>
      <xdr:rowOff>53293</xdr:rowOff>
    </xdr:from>
    <xdr:to>
      <xdr:col>37</xdr:col>
      <xdr:colOff>40698</xdr:colOff>
      <xdr:row>61</xdr:row>
      <xdr:rowOff>167280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476028" y="7705043"/>
          <a:ext cx="6383770" cy="262223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27</xdr:col>
      <xdr:colOff>6062</xdr:colOff>
      <xdr:row>62</xdr:row>
      <xdr:rowOff>122621</xdr:rowOff>
    </xdr:from>
    <xdr:to>
      <xdr:col>37</xdr:col>
      <xdr:colOff>58015</xdr:colOff>
      <xdr:row>70</xdr:row>
      <xdr:rowOff>11859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55023"/>
        <a:stretch/>
      </xdr:blipFill>
      <xdr:spPr>
        <a:xfrm>
          <a:off x="19475162" y="10473121"/>
          <a:ext cx="6401953" cy="1222738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27</xdr:col>
      <xdr:colOff>8282</xdr:colOff>
      <xdr:row>5</xdr:row>
      <xdr:rowOff>42656</xdr:rowOff>
    </xdr:from>
    <xdr:to>
      <xdr:col>34</xdr:col>
      <xdr:colOff>165652</xdr:colOff>
      <xdr:row>43</xdr:row>
      <xdr:rowOff>65798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477382" y="836406"/>
          <a:ext cx="4602370" cy="637314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8</xdr:col>
      <xdr:colOff>0</xdr:colOff>
      <xdr:row>280</xdr:row>
      <xdr:rowOff>57150</xdr:rowOff>
    </xdr:from>
    <xdr:to>
      <xdr:col>14</xdr:col>
      <xdr:colOff>597693</xdr:colOff>
      <xdr:row>290</xdr:row>
      <xdr:rowOff>76200</xdr:rowOff>
    </xdr:to>
    <xdr:sp macro="" textlink="">
      <xdr:nvSpPr>
        <xdr:cNvPr id="12" name="CasellaDiTesto 11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4314825" y="46939200"/>
          <a:ext cx="4360068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31750</xdr:colOff>
      <xdr:row>3</xdr:row>
      <xdr:rowOff>101600</xdr:rowOff>
    </xdr:from>
    <xdr:to>
      <xdr:col>23</xdr:col>
      <xdr:colOff>49428</xdr:colOff>
      <xdr:row>19</xdr:row>
      <xdr:rowOff>177800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0" y="952500"/>
          <a:ext cx="4964328" cy="455295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31750</xdr:colOff>
      <xdr:row>22</xdr:row>
      <xdr:rowOff>6350</xdr:rowOff>
    </xdr:from>
    <xdr:to>
      <xdr:col>23</xdr:col>
      <xdr:colOff>62323</xdr:colOff>
      <xdr:row>41</xdr:row>
      <xdr:rowOff>158750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5905500"/>
          <a:ext cx="4977223" cy="47244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5" sqref="D15"/>
    </sheetView>
  </sheetViews>
  <sheetFormatPr defaultRowHeight="15"/>
  <cols>
    <col min="1" max="1" width="23.42578125" customWidth="1"/>
    <col min="2" max="2" width="56.5703125" customWidth="1"/>
    <col min="3" max="3" width="39.42578125" customWidth="1"/>
    <col min="4" max="4" width="171.140625" bestFit="1" customWidth="1"/>
  </cols>
  <sheetData>
    <row r="1" spans="1:4">
      <c r="A1" t="s">
        <v>292</v>
      </c>
      <c r="B1" t="s">
        <v>293</v>
      </c>
      <c r="C1" s="249" t="s">
        <v>129</v>
      </c>
      <c r="D1" s="250" t="s">
        <v>294</v>
      </c>
    </row>
    <row r="2" spans="1:4">
      <c r="A2" t="s">
        <v>295</v>
      </c>
      <c r="B2" t="str">
        <f>IF(C2="","","Oblazione")</f>
        <v/>
      </c>
      <c r="C2" s="251" t="str">
        <f>IF(SUM(VARIANTI!$G$2:$G$19)&gt;0,VARIANTI!G10,IF(CALCOLO!F249=0,"",CALCOLO!F249))</f>
        <v/>
      </c>
      <c r="D2" s="263" t="str">
        <f>IF(C2="","",IF(SUM(VARIANTI!$G$2:$G$20)&gt;0,VARIANTI!H10,CALCOLO!Y240))</f>
        <v/>
      </c>
    </row>
    <row r="3" spans="1:4">
      <c r="B3" s="263" t="str">
        <f>IF(C3="","","Monetizzazione")</f>
        <v/>
      </c>
      <c r="C3" s="251" t="str">
        <f>IF(SUM(VARIANTI!$G$2:$G$19)&gt;0,VARIANTI!G8,IF(CALCOLO!L254=0,"",CALCOLO!L254))</f>
        <v/>
      </c>
      <c r="D3" s="263" t="str">
        <f>IF(C3="","",IF(SUM(VARIANTI!$G$2:$G$20)&gt;0,VARIANTI!H8,CALCOLO!Y120))</f>
        <v/>
      </c>
    </row>
    <row r="4" spans="1:4">
      <c r="B4" t="str">
        <f>IF(C4="","","Contributo Città Pubblica")</f>
        <v/>
      </c>
      <c r="C4" s="251" t="str">
        <f>IF(SUM(VARIANTI!$G$2:$G$19)&gt;0,VARIANTI!G9,IF(CALCOLO!L256=0,"",CALCOLO!L256))</f>
        <v/>
      </c>
    </row>
    <row r="5" spans="1:4">
      <c r="C5" s="251"/>
    </row>
    <row r="8" spans="1:4">
      <c r="C8" s="251"/>
    </row>
    <row r="9" spans="1:4">
      <c r="C9" s="25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C8" sqref="C8"/>
    </sheetView>
  </sheetViews>
  <sheetFormatPr defaultColWidth="0" defaultRowHeight="15" zeroHeight="1"/>
  <cols>
    <col min="1" max="1" width="2.5703125" style="255" customWidth="1"/>
    <col min="2" max="2" width="36" style="255" customWidth="1"/>
    <col min="3" max="3" width="26.5703125" style="255" customWidth="1"/>
    <col min="4" max="4" width="2.5703125" style="255" customWidth="1"/>
    <col min="5" max="5" width="26.5703125" style="255" customWidth="1"/>
    <col min="6" max="6" width="2.5703125" style="255" customWidth="1"/>
    <col min="7" max="7" width="28.42578125" style="255" customWidth="1"/>
    <col min="8" max="8" width="217.5703125" style="255" bestFit="1" customWidth="1"/>
    <col min="9" max="11" width="8.85546875" style="255" customWidth="1"/>
    <col min="12" max="16384" width="8.85546875" style="255" hidden="1"/>
  </cols>
  <sheetData>
    <row r="1" spans="1:8">
      <c r="A1" s="252"/>
      <c r="B1" s="253" t="s">
        <v>293</v>
      </c>
      <c r="C1" s="253" t="s">
        <v>300</v>
      </c>
      <c r="D1" s="254"/>
      <c r="E1" s="253" t="s">
        <v>301</v>
      </c>
      <c r="F1" s="254"/>
      <c r="G1" s="253" t="s">
        <v>302</v>
      </c>
      <c r="H1" s="253" t="s">
        <v>303</v>
      </c>
    </row>
    <row r="2" spans="1:8">
      <c r="A2" s="252"/>
      <c r="B2" s="256" t="s">
        <v>310</v>
      </c>
      <c r="C2" s="265"/>
      <c r="D2" s="258"/>
      <c r="E2" s="257"/>
      <c r="F2" s="258"/>
      <c r="G2" s="257"/>
      <c r="H2" s="266"/>
    </row>
    <row r="3" spans="1:8">
      <c r="A3" s="252"/>
      <c r="B3" s="256" t="s">
        <v>311</v>
      </c>
      <c r="C3" s="265"/>
      <c r="D3" s="258"/>
      <c r="E3" s="257"/>
      <c r="F3" s="258"/>
      <c r="G3" s="257"/>
      <c r="H3" s="266"/>
    </row>
    <row r="4" spans="1:8">
      <c r="A4" s="252"/>
      <c r="B4" s="256" t="s">
        <v>312</v>
      </c>
      <c r="C4" s="265"/>
      <c r="D4" s="258"/>
      <c r="E4" s="257"/>
      <c r="F4" s="258"/>
      <c r="G4" s="257"/>
      <c r="H4" s="266"/>
    </row>
    <row r="5" spans="1:8">
      <c r="A5" s="252"/>
      <c r="B5" s="256" t="s">
        <v>156</v>
      </c>
      <c r="C5" s="265"/>
      <c r="D5" s="258"/>
      <c r="E5" s="257"/>
      <c r="F5" s="258"/>
      <c r="G5" s="257"/>
      <c r="H5" s="266"/>
    </row>
    <row r="6" spans="1:8">
      <c r="A6" s="252"/>
      <c r="B6" s="256" t="s">
        <v>157</v>
      </c>
      <c r="C6" s="265"/>
      <c r="D6" s="258"/>
      <c r="E6" s="257"/>
      <c r="F6" s="258"/>
      <c r="G6" s="257"/>
      <c r="H6" s="266"/>
    </row>
    <row r="7" spans="1:8">
      <c r="A7" s="252"/>
      <c r="B7" s="256" t="s">
        <v>299</v>
      </c>
      <c r="C7" s="265"/>
      <c r="D7" s="258"/>
      <c r="E7" s="257"/>
      <c r="F7" s="258"/>
      <c r="G7" s="257"/>
      <c r="H7" s="266"/>
    </row>
    <row r="8" spans="1:8" ht="75">
      <c r="A8" s="252"/>
      <c r="B8" s="256" t="s">
        <v>297</v>
      </c>
      <c r="C8" s="265"/>
      <c r="D8" s="258"/>
      <c r="E8" s="257">
        <f>CALCOLO!L254</f>
        <v>0</v>
      </c>
      <c r="F8" s="258"/>
      <c r="G8" s="257" t="str">
        <f>IF(C8="","",E8-C8)</f>
        <v/>
      </c>
      <c r="H8" s="266" t="str">
        <f>(CALCOLO!Y120)&amp;" - "&amp;C8</f>
        <v xml:space="preserve"> [MSP1=] [mq]0 x  [€/mq]  = 0
 [MSP2=] [mq]0 x  [€/mq]  = 0
 [MPP1=] [mq]0 x  [€/mq]  = 0
 [MPP2=] [mq]0 x  [€/mq]  = 0
 [MVS=] [mq]0 x  [€/mq] 0 = 0 - </v>
      </c>
    </row>
    <row r="9" spans="1:8">
      <c r="A9" s="252"/>
      <c r="B9" s="256" t="s">
        <v>298</v>
      </c>
      <c r="C9" s="265"/>
      <c r="D9" s="258"/>
      <c r="E9" s="257">
        <f>CALCOLO!L256</f>
        <v>0</v>
      </c>
      <c r="F9" s="258"/>
      <c r="G9" s="257" t="str">
        <f>IF(C9="","",E9-C9)</f>
        <v/>
      </c>
      <c r="H9" s="266"/>
    </row>
    <row r="10" spans="1:8" ht="60">
      <c r="A10" s="252"/>
      <c r="B10" s="256" t="s">
        <v>296</v>
      </c>
      <c r="C10" s="265"/>
      <c r="D10" s="258"/>
      <c r="E10" s="257">
        <f>CALCOLO!L249</f>
        <v>0</v>
      </c>
      <c r="F10" s="258"/>
      <c r="G10" s="257" t="str">
        <f>IF(C10="","",E10-C10)</f>
        <v/>
      </c>
      <c r="H10" s="266" t="str">
        <f>(CALCOLO!Y240)&amp;" - "&amp;C10</f>
        <v xml:space="preserve"> [Oblazione = Cdc x 2] 0
 [Oblazione = Cdc x 1] 0
 [Oblazione = Cdc x 2 + maggiorazione 20%] 0
 [Oblazione = Cdc x 1 + maggiorazione 20%] 0 - </v>
      </c>
    </row>
    <row r="11" spans="1:8">
      <c r="A11" s="252"/>
      <c r="B11" s="256"/>
      <c r="C11" s="265"/>
      <c r="D11" s="258"/>
      <c r="E11" s="257"/>
      <c r="F11" s="258"/>
      <c r="G11" s="257"/>
      <c r="H11" s="266"/>
    </row>
    <row r="12" spans="1:8">
      <c r="A12" s="252"/>
      <c r="B12" s="256"/>
      <c r="C12" s="265"/>
      <c r="D12" s="258"/>
      <c r="E12" s="257"/>
      <c r="F12" s="258"/>
      <c r="G12" s="257"/>
      <c r="H12" s="266"/>
    </row>
    <row r="13" spans="1:8">
      <c r="A13" s="252"/>
      <c r="B13" s="256"/>
      <c r="C13" s="265"/>
      <c r="D13" s="258"/>
      <c r="E13" s="257"/>
      <c r="F13" s="258"/>
      <c r="G13" s="257"/>
      <c r="H13" s="266"/>
    </row>
    <row r="14" spans="1:8">
      <c r="A14" s="252"/>
      <c r="B14" s="256"/>
      <c r="C14" s="265"/>
      <c r="D14" s="258"/>
      <c r="E14" s="257"/>
      <c r="F14" s="258"/>
      <c r="G14" s="257"/>
      <c r="H14" s="256"/>
    </row>
    <row r="15" spans="1:8">
      <c r="A15" s="252"/>
      <c r="B15" s="256"/>
      <c r="C15" s="265"/>
      <c r="D15" s="258"/>
      <c r="E15" s="257"/>
      <c r="F15" s="258"/>
      <c r="G15" s="257"/>
      <c r="H15" s="256"/>
    </row>
    <row r="16" spans="1:8">
      <c r="A16" s="252"/>
      <c r="B16" s="256"/>
      <c r="C16" s="265"/>
      <c r="D16" s="258"/>
      <c r="E16" s="257"/>
      <c r="F16" s="258"/>
      <c r="G16" s="257"/>
      <c r="H16" s="256"/>
    </row>
    <row r="17" spans="1:8">
      <c r="A17" s="252"/>
      <c r="B17" s="256"/>
      <c r="C17" s="265"/>
      <c r="D17" s="258"/>
      <c r="E17" s="257"/>
      <c r="F17" s="258"/>
      <c r="G17" s="257"/>
      <c r="H17" s="256"/>
    </row>
    <row r="18" spans="1:8">
      <c r="A18" s="252"/>
      <c r="B18" s="256"/>
      <c r="C18" s="265"/>
      <c r="D18" s="258"/>
      <c r="E18" s="257"/>
      <c r="F18" s="258"/>
      <c r="G18" s="257"/>
      <c r="H18" s="256"/>
    </row>
    <row r="19" spans="1:8">
      <c r="A19" s="252"/>
      <c r="B19" s="256"/>
      <c r="C19" s="265"/>
      <c r="D19" s="258"/>
      <c r="E19" s="257"/>
      <c r="F19" s="258"/>
      <c r="G19" s="257"/>
      <c r="H19" s="256"/>
    </row>
    <row r="20" spans="1:8" ht="15.75" thickBot="1">
      <c r="A20" s="252"/>
      <c r="B20" s="259"/>
      <c r="C20" s="267"/>
      <c r="D20" s="258"/>
      <c r="E20" s="260"/>
      <c r="F20" s="258"/>
      <c r="G20" s="260"/>
      <c r="H20" s="259"/>
    </row>
    <row r="21" spans="1:8">
      <c r="B21" s="261"/>
      <c r="C21" s="261"/>
      <c r="E21" s="261"/>
      <c r="G21" s="261"/>
    </row>
    <row r="22" spans="1:8" ht="45">
      <c r="C22" s="262" t="s">
        <v>304</v>
      </c>
    </row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</sheetData>
  <conditionalFormatting sqref="B2:B20">
    <cfRule type="expression" dxfId="3" priority="1">
      <formula>SUM($G$2:$G$20)&gt;0</formula>
    </cfRule>
  </conditionalFormatting>
  <conditionalFormatting sqref="G2:G20">
    <cfRule type="expression" dxfId="2" priority="2">
      <formula>SUM($G$2:$G$20)&gt;0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3"/>
  <sheetViews>
    <sheetView tabSelected="1" workbookViewId="0">
      <selection activeCell="C25" sqref="C25"/>
    </sheetView>
  </sheetViews>
  <sheetFormatPr defaultColWidth="8.7109375" defaultRowHeight="15"/>
  <cols>
    <col min="1" max="1" width="8.7109375" style="270"/>
    <col min="2" max="2" width="8.7109375" style="269"/>
    <col min="3" max="16384" width="8.7109375" style="270"/>
  </cols>
  <sheetData>
    <row r="2" spans="2:3">
      <c r="C2" s="51" t="s">
        <v>318</v>
      </c>
    </row>
    <row r="4" spans="2:3">
      <c r="B4" s="269">
        <v>1</v>
      </c>
      <c r="C4" s="270" t="s">
        <v>319</v>
      </c>
    </row>
    <row r="5" spans="2:3">
      <c r="C5" s="270" t="s">
        <v>320</v>
      </c>
    </row>
    <row r="7" spans="2:3">
      <c r="B7" s="269">
        <v>2</v>
      </c>
      <c r="C7" s="270" t="s">
        <v>321</v>
      </c>
    </row>
    <row r="9" spans="2:3">
      <c r="B9" s="269">
        <v>3</v>
      </c>
      <c r="C9" s="270" t="s">
        <v>322</v>
      </c>
    </row>
    <row r="10" spans="2:3">
      <c r="C10" s="270" t="s">
        <v>323</v>
      </c>
    </row>
    <row r="12" spans="2:3">
      <c r="B12" s="271">
        <v>4</v>
      </c>
      <c r="C12" s="272" t="s">
        <v>324</v>
      </c>
    </row>
    <row r="13" spans="2:3">
      <c r="B13" s="271"/>
      <c r="C13" s="272" t="s">
        <v>325</v>
      </c>
    </row>
    <row r="14" spans="2:3">
      <c r="B14" s="271"/>
      <c r="C14" s="272" t="s">
        <v>326</v>
      </c>
    </row>
    <row r="15" spans="2:3">
      <c r="B15" s="271"/>
      <c r="C15" s="272" t="s">
        <v>331</v>
      </c>
    </row>
    <row r="16" spans="2:3">
      <c r="B16" s="271"/>
      <c r="C16" s="51" t="s">
        <v>332</v>
      </c>
    </row>
    <row r="17" spans="2:3">
      <c r="B17" s="271"/>
      <c r="C17" s="272"/>
    </row>
    <row r="18" spans="2:3">
      <c r="B18" s="271">
        <v>5</v>
      </c>
      <c r="C18" s="272" t="s">
        <v>327</v>
      </c>
    </row>
    <row r="19" spans="2:3">
      <c r="B19" s="271"/>
      <c r="C19" s="272" t="s">
        <v>328</v>
      </c>
    </row>
    <row r="20" spans="2:3">
      <c r="B20" s="271"/>
      <c r="C20" s="272" t="s">
        <v>329</v>
      </c>
    </row>
    <row r="21" spans="2:3">
      <c r="B21" s="271"/>
      <c r="C21" s="272" t="s">
        <v>330</v>
      </c>
    </row>
    <row r="22" spans="2:3">
      <c r="B22" s="271"/>
      <c r="C22" s="272" t="s">
        <v>333</v>
      </c>
    </row>
    <row r="23" spans="2:3">
      <c r="B23" s="271"/>
      <c r="C23" s="51" t="s">
        <v>334</v>
      </c>
    </row>
  </sheetData>
  <sheetProtection algorithmName="SHA-512" hashValue="csriaasWf9RA4u8ZO0DXB0gqvZc5rxacV9JHYrKSmp3FTP6nFTxqb2Yw/r6iG9OCtCK/elMYyJgXP7PeVx0H8g==" saltValue="SDbtjVIpRmXlh/BNfcX84w==" spinCount="100000" sheet="1" objects="1" scenarios="1" selectLockedCells="1" selectUnlockedCell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17"/>
  <sheetViews>
    <sheetView showGridLines="0" zoomScaleNormal="100" workbookViewId="0">
      <selection activeCell="F9" sqref="F9"/>
    </sheetView>
  </sheetViews>
  <sheetFormatPr defaultColWidth="9.140625" defaultRowHeight="15"/>
  <cols>
    <col min="1" max="1" width="3.5703125" customWidth="1"/>
    <col min="2" max="2" width="5.42578125" customWidth="1"/>
    <col min="3" max="3" width="4.85546875" customWidth="1"/>
    <col min="5" max="5" width="5.85546875" customWidth="1"/>
    <col min="6" max="6" width="15" customWidth="1"/>
    <col min="7" max="7" width="6.5703125" customWidth="1"/>
    <col min="8" max="8" width="14.42578125" customWidth="1"/>
    <col min="10" max="10" width="7.5703125" customWidth="1"/>
    <col min="12" max="12" width="14" customWidth="1"/>
    <col min="14" max="14" width="7.42578125" customWidth="1"/>
    <col min="15" max="15" width="11" customWidth="1"/>
    <col min="16" max="16" width="19.5703125" customWidth="1"/>
    <col min="17" max="17" width="11.85546875" customWidth="1"/>
    <col min="18" max="18" width="9.140625" customWidth="1"/>
    <col min="19" max="19" width="16" customWidth="1"/>
    <col min="20" max="20" width="22.85546875" customWidth="1"/>
    <col min="21" max="21" width="12.5703125" customWidth="1"/>
    <col min="22" max="35" width="9.140625" customWidth="1"/>
    <col min="40" max="40" width="9.140625" hidden="1" customWidth="1"/>
    <col min="41" max="41" width="9.140625" customWidth="1"/>
    <col min="42" max="42" width="12.5703125" hidden="1" customWidth="1"/>
    <col min="43" max="43" width="17.140625" hidden="1" customWidth="1"/>
    <col min="44" max="55" width="0" hidden="1" customWidth="1"/>
  </cols>
  <sheetData>
    <row r="1" spans="2:43" ht="12.75" customHeight="1" thickBot="1">
      <c r="F1" s="264" t="s">
        <v>309</v>
      </c>
      <c r="Q1" s="204" t="s">
        <v>313</v>
      </c>
    </row>
    <row r="2" spans="2:43" ht="12.75" customHeight="1">
      <c r="B2" s="305" t="s">
        <v>314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7"/>
      <c r="Q2" s="310" t="s">
        <v>216</v>
      </c>
      <c r="S2" s="56" t="s">
        <v>232</v>
      </c>
    </row>
    <row r="3" spans="2:43" ht="12.75" customHeight="1">
      <c r="B3" s="308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9"/>
      <c r="Q3" s="311"/>
      <c r="S3" s="56" t="s">
        <v>241</v>
      </c>
      <c r="AP3" s="196" t="s">
        <v>3</v>
      </c>
      <c r="AQ3" s="196" t="s">
        <v>6</v>
      </c>
    </row>
    <row r="4" spans="2:43" ht="12.75" customHeight="1">
      <c r="B4" s="328" t="s">
        <v>0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32" t="s">
        <v>307</v>
      </c>
      <c r="Q4" s="311"/>
      <c r="AP4" s="197"/>
      <c r="AQ4" s="197"/>
    </row>
    <row r="5" spans="2:43" ht="12.75" customHeight="1" thickBot="1">
      <c r="B5" s="330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3"/>
      <c r="Q5" s="312"/>
      <c r="S5" s="191" t="s">
        <v>217</v>
      </c>
      <c r="AB5" s="191" t="s">
        <v>221</v>
      </c>
      <c r="AP5" s="198" t="s">
        <v>12</v>
      </c>
      <c r="AQ5" s="197" t="s">
        <v>12</v>
      </c>
    </row>
    <row r="6" spans="2:43" ht="12.75" customHeight="1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  <c r="AN6" s="55" t="s">
        <v>12</v>
      </c>
      <c r="AP6" s="197">
        <v>19.914580000000001</v>
      </c>
      <c r="AQ6" s="197">
        <v>5.7843200000000001</v>
      </c>
    </row>
    <row r="7" spans="2:43" ht="12.75" customHeight="1">
      <c r="B7" s="18"/>
      <c r="C7" s="19"/>
      <c r="D7" s="20"/>
      <c r="E7" s="21"/>
      <c r="F7" s="22" t="s">
        <v>9</v>
      </c>
      <c r="G7" s="22"/>
      <c r="H7" s="22" t="s">
        <v>11</v>
      </c>
      <c r="I7" s="22" t="s">
        <v>10</v>
      </c>
      <c r="J7" s="22"/>
      <c r="K7" s="206" t="s">
        <v>247</v>
      </c>
      <c r="L7" s="22"/>
      <c r="M7" s="22"/>
      <c r="N7" s="22"/>
      <c r="O7" s="21"/>
      <c r="P7" s="23"/>
      <c r="Q7" s="24"/>
      <c r="AN7" s="55" t="s">
        <v>13</v>
      </c>
      <c r="AP7" s="197">
        <v>15.931660000000001</v>
      </c>
      <c r="AQ7" s="197">
        <v>4.6269400000000003</v>
      </c>
    </row>
    <row r="8" spans="2:43" ht="12.75" customHeight="1">
      <c r="B8" s="25"/>
      <c r="C8" s="26"/>
      <c r="D8" s="27"/>
      <c r="E8" s="26"/>
      <c r="F8" s="26" t="s">
        <v>1</v>
      </c>
      <c r="G8" s="26"/>
      <c r="H8" s="26"/>
      <c r="I8" s="26" t="s">
        <v>2</v>
      </c>
      <c r="J8" s="26"/>
      <c r="K8" s="26"/>
      <c r="L8" s="26"/>
      <c r="M8" s="26"/>
      <c r="N8" s="26"/>
      <c r="O8" s="26"/>
      <c r="P8" s="28"/>
      <c r="Q8" s="29"/>
      <c r="AN8" s="55" t="s">
        <v>14</v>
      </c>
      <c r="AP8" s="197">
        <v>7.9658300000000004</v>
      </c>
      <c r="AQ8" s="197">
        <v>2.3137300000000001</v>
      </c>
    </row>
    <row r="9" spans="2:43" ht="15" customHeight="1">
      <c r="B9" s="30"/>
      <c r="C9" s="31"/>
      <c r="D9" s="32" t="s">
        <v>3</v>
      </c>
      <c r="E9" s="31" t="s">
        <v>4</v>
      </c>
      <c r="F9" s="1"/>
      <c r="G9" s="31" t="s">
        <v>5</v>
      </c>
      <c r="H9" s="235"/>
      <c r="I9" s="199"/>
      <c r="J9" s="31" t="s">
        <v>5</v>
      </c>
      <c r="K9" s="1">
        <v>1</v>
      </c>
      <c r="L9" s="236"/>
      <c r="M9" s="31"/>
      <c r="N9" s="33"/>
      <c r="O9" s="31" t="s">
        <v>4</v>
      </c>
      <c r="P9" s="237">
        <f>F9*I9*K9</f>
        <v>0</v>
      </c>
      <c r="Q9" s="34"/>
      <c r="AN9" s="55" t="s">
        <v>15</v>
      </c>
      <c r="AP9" s="197">
        <v>0.35171000000000002</v>
      </c>
      <c r="AQ9" s="197">
        <v>0.28147</v>
      </c>
    </row>
    <row r="10" spans="2:43" ht="12.75" customHeight="1">
      <c r="B10" s="30"/>
      <c r="C10" s="31"/>
      <c r="D10" s="35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6"/>
      <c r="Q10" s="34"/>
      <c r="AN10" s="55" t="s">
        <v>16</v>
      </c>
      <c r="AP10" s="197">
        <v>35.143859999999997</v>
      </c>
      <c r="AQ10" s="197">
        <v>56.229239999999997</v>
      </c>
    </row>
    <row r="11" spans="2:43" ht="12.75" customHeight="1">
      <c r="B11" s="30"/>
      <c r="C11" s="31"/>
      <c r="D11" s="37"/>
      <c r="E11" s="38"/>
      <c r="F11" s="39" t="s">
        <v>9</v>
      </c>
      <c r="G11" s="39"/>
      <c r="H11" s="39"/>
      <c r="I11" s="39" t="s">
        <v>10</v>
      </c>
      <c r="J11" s="39"/>
      <c r="K11" s="91" t="s">
        <v>246</v>
      </c>
      <c r="L11" s="39"/>
      <c r="M11" s="39"/>
      <c r="N11" s="39"/>
      <c r="O11" s="38"/>
      <c r="P11" s="40"/>
      <c r="Q11" s="41"/>
      <c r="AN11" s="55" t="s">
        <v>17</v>
      </c>
      <c r="AP11" s="197">
        <v>31.629470000000001</v>
      </c>
      <c r="AQ11" s="197">
        <v>50.606319999999997</v>
      </c>
    </row>
    <row r="12" spans="2:43" ht="12.75" customHeight="1">
      <c r="B12" s="30"/>
      <c r="C12" s="31"/>
      <c r="D12" s="27"/>
      <c r="E12" s="26"/>
      <c r="F12" s="26" t="s">
        <v>1</v>
      </c>
      <c r="G12" s="26"/>
      <c r="H12" s="26"/>
      <c r="I12" s="26" t="s">
        <v>2</v>
      </c>
      <c r="J12" s="26"/>
      <c r="K12" s="26"/>
      <c r="L12" s="26"/>
      <c r="M12" s="26"/>
      <c r="N12" s="26"/>
      <c r="O12" s="26"/>
      <c r="P12" s="28"/>
      <c r="Q12" s="41"/>
      <c r="AP12" s="197">
        <v>10.54316</v>
      </c>
      <c r="AQ12" s="197">
        <v>16.868770000000001</v>
      </c>
    </row>
    <row r="13" spans="2:43" ht="15" customHeight="1">
      <c r="B13" s="30"/>
      <c r="C13" s="31"/>
      <c r="D13" s="32" t="s">
        <v>6</v>
      </c>
      <c r="E13" s="31" t="s">
        <v>4</v>
      </c>
      <c r="F13" s="1"/>
      <c r="G13" s="31" t="s">
        <v>5</v>
      </c>
      <c r="H13" s="235"/>
      <c r="I13" s="199"/>
      <c r="J13" s="31" t="s">
        <v>5</v>
      </c>
      <c r="K13" s="1">
        <v>1</v>
      </c>
      <c r="L13" s="236"/>
      <c r="M13" s="31"/>
      <c r="N13" s="33"/>
      <c r="O13" s="31" t="s">
        <v>4</v>
      </c>
      <c r="P13" s="237">
        <f>F13*I13*K13</f>
        <v>0</v>
      </c>
      <c r="Q13" s="41"/>
      <c r="AP13" s="198" t="s">
        <v>13</v>
      </c>
      <c r="AQ13" s="197" t="s">
        <v>13</v>
      </c>
    </row>
    <row r="14" spans="2:43" ht="12.75" customHeight="1">
      <c r="B14" s="30"/>
      <c r="C14" s="31"/>
      <c r="D14" s="35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6"/>
      <c r="Q14" s="41"/>
      <c r="AP14" s="197">
        <v>35.143680000000003</v>
      </c>
      <c r="AQ14" s="197">
        <v>56.229329999999997</v>
      </c>
    </row>
    <row r="15" spans="2:43" ht="15" customHeight="1">
      <c r="B15" s="30"/>
      <c r="C15" s="31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4" t="s">
        <v>7</v>
      </c>
      <c r="O15" s="44"/>
      <c r="P15" s="238">
        <f>P9+P13</f>
        <v>0</v>
      </c>
      <c r="Q15" s="41"/>
      <c r="AP15" s="197">
        <v>11.94875</v>
      </c>
      <c r="AQ15" s="197">
        <v>3.4700700000000002</v>
      </c>
    </row>
    <row r="16" spans="2:43" ht="12.75" customHeight="1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41"/>
      <c r="AP16" s="197">
        <v>35.143680000000003</v>
      </c>
      <c r="AQ16" s="197">
        <v>56.229329999999997</v>
      </c>
    </row>
    <row r="17" spans="2:43" ht="12.75" customHeight="1">
      <c r="B17" s="30"/>
      <c r="C17" s="31"/>
      <c r="D17" s="20"/>
      <c r="E17" s="21"/>
      <c r="F17" s="22" t="s">
        <v>9</v>
      </c>
      <c r="G17" s="22"/>
      <c r="H17" s="22" t="s">
        <v>11</v>
      </c>
      <c r="I17" s="22" t="s">
        <v>10</v>
      </c>
      <c r="J17" s="22"/>
      <c r="K17" s="206" t="s">
        <v>247</v>
      </c>
      <c r="L17" s="22"/>
      <c r="M17" s="22"/>
      <c r="N17" s="22"/>
      <c r="O17" s="21"/>
      <c r="P17" s="23"/>
      <c r="Q17" s="24"/>
      <c r="AP17" s="197">
        <v>9.5622000000000007</v>
      </c>
      <c r="AQ17" s="197">
        <v>2.78267</v>
      </c>
    </row>
    <row r="18" spans="2:43" ht="12.75" customHeight="1">
      <c r="B18" s="30"/>
      <c r="C18" s="31"/>
      <c r="D18" s="27"/>
      <c r="E18" s="26"/>
      <c r="F18" s="26" t="s">
        <v>1</v>
      </c>
      <c r="G18" s="26"/>
      <c r="H18" s="26"/>
      <c r="I18" s="26" t="s">
        <v>2</v>
      </c>
      <c r="J18" s="26"/>
      <c r="K18" s="26"/>
      <c r="L18" s="26"/>
      <c r="M18" s="26"/>
      <c r="N18" s="26"/>
      <c r="O18" s="26"/>
      <c r="P18" s="28"/>
      <c r="Q18" s="29"/>
      <c r="AP18" s="197">
        <v>14.05747</v>
      </c>
      <c r="AQ18" s="197">
        <v>22.49173</v>
      </c>
    </row>
    <row r="19" spans="2:43" ht="15" customHeight="1">
      <c r="B19" s="30"/>
      <c r="C19" s="31"/>
      <c r="D19" s="32" t="s">
        <v>3</v>
      </c>
      <c r="E19" s="31" t="s">
        <v>4</v>
      </c>
      <c r="F19" s="1"/>
      <c r="G19" s="31" t="s">
        <v>5</v>
      </c>
      <c r="H19" s="235"/>
      <c r="I19" s="199"/>
      <c r="J19" s="31" t="s">
        <v>5</v>
      </c>
      <c r="K19" s="1">
        <v>1</v>
      </c>
      <c r="L19" s="236"/>
      <c r="M19" s="31"/>
      <c r="N19" s="33"/>
      <c r="O19" s="31" t="s">
        <v>4</v>
      </c>
      <c r="P19" s="237">
        <f>F19*I19*K19</f>
        <v>0</v>
      </c>
      <c r="Q19" s="34"/>
      <c r="AP19" s="197">
        <v>5.9743700000000004</v>
      </c>
      <c r="AQ19" s="197">
        <v>1.7353000000000001</v>
      </c>
    </row>
    <row r="20" spans="2:43" ht="12.75" customHeight="1">
      <c r="B20" s="30"/>
      <c r="C20" s="31"/>
      <c r="D20" s="35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6"/>
      <c r="Q20" s="34"/>
      <c r="AP20" s="197">
        <v>0.35119</v>
      </c>
      <c r="AQ20" s="197">
        <v>0.28147</v>
      </c>
    </row>
    <row r="21" spans="2:43" ht="12.75" customHeight="1">
      <c r="B21" s="30"/>
      <c r="C21" s="31"/>
      <c r="D21" s="37"/>
      <c r="E21" s="38"/>
      <c r="F21" s="39" t="s">
        <v>9</v>
      </c>
      <c r="G21" s="39"/>
      <c r="H21" s="39"/>
      <c r="I21" s="39" t="s">
        <v>10</v>
      </c>
      <c r="J21" s="39"/>
      <c r="K21" s="91" t="s">
        <v>246</v>
      </c>
      <c r="L21" s="39"/>
      <c r="M21" s="39"/>
      <c r="N21" s="39"/>
      <c r="O21" s="38"/>
      <c r="P21" s="40"/>
      <c r="Q21" s="41"/>
      <c r="AP21" s="198" t="s">
        <v>14</v>
      </c>
      <c r="AQ21" s="197" t="s">
        <v>234</v>
      </c>
    </row>
    <row r="22" spans="2:43" ht="12.75" customHeight="1">
      <c r="B22" s="30"/>
      <c r="C22" s="31"/>
      <c r="D22" s="27"/>
      <c r="E22" s="26"/>
      <c r="F22" s="26" t="s">
        <v>1</v>
      </c>
      <c r="G22" s="26"/>
      <c r="H22" s="26"/>
      <c r="I22" s="26" t="s">
        <v>2</v>
      </c>
      <c r="J22" s="26"/>
      <c r="K22" s="26"/>
      <c r="L22" s="26"/>
      <c r="M22" s="26"/>
      <c r="N22" s="26"/>
      <c r="O22" s="26"/>
      <c r="P22" s="28"/>
      <c r="Q22" s="41"/>
      <c r="AP22" s="197">
        <v>11.9488</v>
      </c>
      <c r="AQ22" s="197">
        <v>3.4705400000000002</v>
      </c>
    </row>
    <row r="23" spans="2:43" ht="15" customHeight="1">
      <c r="B23" s="30"/>
      <c r="C23" s="31"/>
      <c r="D23" s="32" t="s">
        <v>6</v>
      </c>
      <c r="E23" s="31" t="s">
        <v>4</v>
      </c>
      <c r="F23" s="1"/>
      <c r="G23" s="31" t="s">
        <v>5</v>
      </c>
      <c r="H23" s="235"/>
      <c r="I23" s="199"/>
      <c r="J23" s="31" t="s">
        <v>5</v>
      </c>
      <c r="K23" s="1">
        <v>1</v>
      </c>
      <c r="L23" s="236"/>
      <c r="M23" s="31"/>
      <c r="N23" s="33"/>
      <c r="O23" s="31" t="s">
        <v>4</v>
      </c>
      <c r="P23" s="237">
        <f>F23*I23*K23</f>
        <v>0</v>
      </c>
      <c r="Q23" s="41"/>
      <c r="AP23" s="197">
        <v>5.9744000000000002</v>
      </c>
      <c r="AQ23" s="197">
        <v>1.7352700000000001</v>
      </c>
    </row>
    <row r="24" spans="2:43" ht="12.75" customHeight="1">
      <c r="B24" s="30"/>
      <c r="C24" s="31"/>
      <c r="D24" s="35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6"/>
      <c r="Q24" s="41"/>
      <c r="AP24" s="197">
        <v>9.5622000000000007</v>
      </c>
      <c r="AQ24" s="197">
        <v>2.78267</v>
      </c>
    </row>
    <row r="25" spans="2:43" ht="15" customHeight="1">
      <c r="B25" s="30"/>
      <c r="C25" s="31"/>
      <c r="D25" s="42"/>
      <c r="E25" s="43"/>
      <c r="F25" s="43"/>
      <c r="G25" s="43"/>
      <c r="H25" s="43"/>
      <c r="I25" s="43"/>
      <c r="J25" s="43"/>
      <c r="K25" s="43"/>
      <c r="L25" s="43"/>
      <c r="M25" s="43"/>
      <c r="N25" s="44" t="s">
        <v>7</v>
      </c>
      <c r="O25" s="44"/>
      <c r="P25" s="238">
        <f>P19+P23</f>
        <v>0</v>
      </c>
      <c r="Q25" s="41"/>
      <c r="AP25" s="198" t="s">
        <v>233</v>
      </c>
      <c r="AQ25" s="197" t="s">
        <v>233</v>
      </c>
    </row>
    <row r="26" spans="2:43" ht="12.75" customHeight="1"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41"/>
      <c r="AP26" s="197">
        <v>35.143459999999997</v>
      </c>
      <c r="AQ26" s="197">
        <v>56.229529999999997</v>
      </c>
    </row>
    <row r="27" spans="2:43" ht="12.75" customHeight="1">
      <c r="B27" s="30"/>
      <c r="C27" s="31"/>
      <c r="D27" s="20"/>
      <c r="E27" s="21"/>
      <c r="F27" s="22" t="s">
        <v>9</v>
      </c>
      <c r="G27" s="22"/>
      <c r="H27" s="22" t="s">
        <v>11</v>
      </c>
      <c r="I27" s="22" t="s">
        <v>10</v>
      </c>
      <c r="J27" s="22"/>
      <c r="K27" s="206" t="s">
        <v>247</v>
      </c>
      <c r="L27" s="22"/>
      <c r="M27" s="22"/>
      <c r="N27" s="22"/>
      <c r="O27" s="21"/>
      <c r="P27" s="23"/>
      <c r="Q27" s="24"/>
      <c r="AP27" s="197">
        <v>35.143459999999997</v>
      </c>
      <c r="AQ27" s="197">
        <v>56.229529999999997</v>
      </c>
    </row>
    <row r="28" spans="2:43" ht="12.75" customHeight="1">
      <c r="B28" s="30"/>
      <c r="C28" s="31"/>
      <c r="D28" s="27"/>
      <c r="E28" s="26"/>
      <c r="F28" s="26" t="s">
        <v>1</v>
      </c>
      <c r="G28" s="26"/>
      <c r="H28" s="26"/>
      <c r="I28" s="26" t="s">
        <v>2</v>
      </c>
      <c r="J28" s="26"/>
      <c r="K28" s="26"/>
      <c r="L28" s="26"/>
      <c r="M28" s="26"/>
      <c r="N28" s="26"/>
      <c r="O28" s="26"/>
      <c r="P28" s="28"/>
      <c r="Q28" s="29"/>
      <c r="AP28" s="197">
        <v>35.143459999999997</v>
      </c>
      <c r="AQ28" s="197">
        <v>56.229529999999997</v>
      </c>
    </row>
    <row r="29" spans="2:43" ht="15" customHeight="1">
      <c r="B29" s="30"/>
      <c r="C29" s="31"/>
      <c r="D29" s="32" t="s">
        <v>3</v>
      </c>
      <c r="E29" s="31" t="s">
        <v>4</v>
      </c>
      <c r="F29" s="1"/>
      <c r="G29" s="31" t="s">
        <v>5</v>
      </c>
      <c r="H29" s="235"/>
      <c r="I29" s="199"/>
      <c r="J29" s="31" t="s">
        <v>5</v>
      </c>
      <c r="K29" s="1">
        <v>1</v>
      </c>
      <c r="L29" s="236"/>
      <c r="M29" s="31"/>
      <c r="N29" s="33"/>
      <c r="O29" s="31" t="s">
        <v>4</v>
      </c>
      <c r="P29" s="237">
        <f>F29*I29*K29</f>
        <v>0</v>
      </c>
      <c r="Q29" s="34"/>
      <c r="AP29" s="197">
        <v>35.143459999999997</v>
      </c>
      <c r="AQ29" s="197">
        <v>56.229529999999997</v>
      </c>
    </row>
    <row r="30" spans="2:43" ht="12.75" customHeight="1">
      <c r="B30" s="30"/>
      <c r="C30" s="31"/>
      <c r="D30" s="35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6"/>
      <c r="Q30" s="34"/>
      <c r="AP30" s="197">
        <v>28.11477</v>
      </c>
      <c r="AQ30" s="197">
        <v>44.983620000000002</v>
      </c>
    </row>
    <row r="31" spans="2:43" ht="12.75" customHeight="1">
      <c r="B31" s="30"/>
      <c r="C31" s="31"/>
      <c r="D31" s="37"/>
      <c r="E31" s="38"/>
      <c r="F31" s="39" t="s">
        <v>9</v>
      </c>
      <c r="G31" s="39"/>
      <c r="H31" s="39"/>
      <c r="I31" s="39" t="s">
        <v>10</v>
      </c>
      <c r="J31" s="39"/>
      <c r="K31" s="91" t="s">
        <v>246</v>
      </c>
      <c r="L31" s="39"/>
      <c r="M31" s="39"/>
      <c r="N31" s="39"/>
      <c r="O31" s="38"/>
      <c r="P31" s="40"/>
      <c r="Q31" s="41"/>
      <c r="AP31" s="197">
        <v>7.0286900000000001</v>
      </c>
      <c r="AQ31" s="197">
        <v>11.24591</v>
      </c>
    </row>
    <row r="32" spans="2:43" ht="12.75" customHeight="1">
      <c r="B32" s="30"/>
      <c r="C32" s="31"/>
      <c r="D32" s="27"/>
      <c r="E32" s="26"/>
      <c r="F32" s="26" t="s">
        <v>1</v>
      </c>
      <c r="G32" s="26"/>
      <c r="H32" s="26"/>
      <c r="I32" s="26" t="s">
        <v>2</v>
      </c>
      <c r="J32" s="26"/>
      <c r="K32" s="26"/>
      <c r="L32" s="26"/>
      <c r="M32" s="26"/>
      <c r="N32" s="26"/>
      <c r="O32" s="26"/>
      <c r="P32" s="28"/>
      <c r="Q32" s="41"/>
      <c r="AP32" s="197">
        <v>21.086069999999999</v>
      </c>
      <c r="AQ32" s="197">
        <v>33.737720000000003</v>
      </c>
    </row>
    <row r="33" spans="2:43" ht="15" customHeight="1">
      <c r="B33" s="30"/>
      <c r="C33" s="31"/>
      <c r="D33" s="32" t="s">
        <v>6</v>
      </c>
      <c r="E33" s="31" t="s">
        <v>4</v>
      </c>
      <c r="F33" s="1"/>
      <c r="G33" s="31" t="s">
        <v>5</v>
      </c>
      <c r="H33" s="235"/>
      <c r="I33" s="199"/>
      <c r="J33" s="31" t="s">
        <v>5</v>
      </c>
      <c r="K33" s="1">
        <v>1</v>
      </c>
      <c r="L33" s="236"/>
      <c r="M33" s="31"/>
      <c r="N33" s="33"/>
      <c r="O33" s="31" t="s">
        <v>4</v>
      </c>
      <c r="P33" s="237">
        <f>F33*I33*K33</f>
        <v>0</v>
      </c>
      <c r="Q33" s="41"/>
      <c r="AP33" s="198" t="s">
        <v>16</v>
      </c>
      <c r="AQ33" s="197" t="s">
        <v>16</v>
      </c>
    </row>
    <row r="34" spans="2:43" ht="12.75" customHeight="1">
      <c r="B34" s="30"/>
      <c r="C34" s="31"/>
      <c r="D34" s="35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6"/>
      <c r="Q34" s="41"/>
      <c r="AP34" s="197">
        <v>11.9488</v>
      </c>
      <c r="AQ34" s="197">
        <v>3.4702199999999999</v>
      </c>
    </row>
    <row r="35" spans="2:43" ht="15" customHeight="1">
      <c r="B35" s="30"/>
      <c r="C35" s="31"/>
      <c r="D35" s="42"/>
      <c r="E35" s="43"/>
      <c r="F35" s="43"/>
      <c r="G35" s="43"/>
      <c r="H35" s="43"/>
      <c r="I35" s="43"/>
      <c r="J35" s="43"/>
      <c r="K35" s="43"/>
      <c r="L35" s="43"/>
      <c r="M35" s="43"/>
      <c r="N35" s="44" t="s">
        <v>7</v>
      </c>
      <c r="O35" s="44"/>
      <c r="P35" s="238">
        <f>P29+P33</f>
        <v>0</v>
      </c>
      <c r="Q35" s="41"/>
      <c r="AP35" s="197">
        <v>9.5622000000000007</v>
      </c>
      <c r="AQ35" s="197">
        <v>2.78267</v>
      </c>
    </row>
    <row r="36" spans="2:43" ht="12.75" customHeight="1"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41"/>
      <c r="AP36" s="197">
        <v>5.9743700000000004</v>
      </c>
      <c r="AQ36" s="197">
        <v>1.7353000000000001</v>
      </c>
    </row>
    <row r="37" spans="2:43" ht="15" customHeight="1">
      <c r="B37" s="30"/>
      <c r="C37" s="31"/>
      <c r="D37" s="242" t="s">
        <v>282</v>
      </c>
      <c r="E37" s="244"/>
      <c r="F37" s="244"/>
      <c r="G37" s="244"/>
      <c r="H37" s="244"/>
      <c r="I37" s="244"/>
      <c r="J37" s="244"/>
      <c r="K37" s="244"/>
      <c r="L37" s="244"/>
      <c r="M37" s="31"/>
      <c r="N37" s="46" t="s">
        <v>8</v>
      </c>
      <c r="O37" s="46"/>
      <c r="P37" s="231">
        <f>P35+P25+P15</f>
        <v>0</v>
      </c>
      <c r="Q37" s="41"/>
      <c r="AP37" s="198" t="s">
        <v>17</v>
      </c>
      <c r="AQ37" s="197" t="s">
        <v>17</v>
      </c>
    </row>
    <row r="38" spans="2:43" ht="12.75" customHeight="1" thickBo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0"/>
      <c r="AP38" s="197">
        <v>35.143680000000003</v>
      </c>
      <c r="AQ38" s="197">
        <v>56.229329999999997</v>
      </c>
    </row>
    <row r="39" spans="2:43" ht="12.75" customHeight="1">
      <c r="B39" s="313" t="s">
        <v>251</v>
      </c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5"/>
      <c r="Q39" s="319" t="s">
        <v>215</v>
      </c>
      <c r="AP39" s="197">
        <v>11.94875</v>
      </c>
      <c r="AQ39" s="197">
        <v>3.4700700000000002</v>
      </c>
    </row>
    <row r="40" spans="2:43" ht="12.75" customHeight="1">
      <c r="B40" s="316"/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317"/>
      <c r="O40" s="317"/>
      <c r="P40" s="318"/>
      <c r="Q40" s="320"/>
      <c r="AP40" s="197">
        <v>35.143680000000003</v>
      </c>
      <c r="AQ40" s="197">
        <v>56.229329999999997</v>
      </c>
    </row>
    <row r="41" spans="2:43" ht="12.75" customHeight="1">
      <c r="B41" s="322" t="s">
        <v>49</v>
      </c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4"/>
      <c r="Q41" s="320"/>
      <c r="S41" s="191" t="s">
        <v>181</v>
      </c>
      <c r="AP41" s="197">
        <v>9.5622000000000007</v>
      </c>
      <c r="AQ41" s="197">
        <v>2.78267</v>
      </c>
    </row>
    <row r="42" spans="2:43" ht="12.75" customHeight="1" thickBot="1"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7"/>
      <c r="Q42" s="321"/>
      <c r="AP42" s="197">
        <v>14.05747</v>
      </c>
      <c r="AQ42" s="197">
        <v>22.49173</v>
      </c>
    </row>
    <row r="43" spans="2:43" ht="12.75" customHeight="1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7"/>
      <c r="AP43" s="197">
        <v>5.9743700000000004</v>
      </c>
      <c r="AQ43" s="197">
        <v>1.7353000000000001</v>
      </c>
    </row>
    <row r="44" spans="2:43" ht="12.75" customHeight="1">
      <c r="B44" s="30"/>
      <c r="C44" s="31"/>
      <c r="D44" s="52"/>
      <c r="E44" s="53"/>
      <c r="F44" s="22" t="s">
        <v>9</v>
      </c>
      <c r="G44" s="22"/>
      <c r="H44" s="22" t="s">
        <v>10</v>
      </c>
      <c r="I44" s="22"/>
      <c r="J44" s="22" t="s">
        <v>52</v>
      </c>
      <c r="K44" s="22"/>
      <c r="L44" s="22" t="s">
        <v>53</v>
      </c>
      <c r="M44" s="22"/>
      <c r="N44" s="22"/>
      <c r="O44" s="53"/>
      <c r="P44" s="54"/>
      <c r="Q44" s="41"/>
      <c r="AP44" s="197">
        <v>0.35119</v>
      </c>
      <c r="AQ44" s="197">
        <v>0.28147</v>
      </c>
    </row>
    <row r="45" spans="2:43" ht="12.75" customHeight="1">
      <c r="B45" s="30"/>
      <c r="C45" s="31"/>
      <c r="D45" s="35"/>
      <c r="E45" s="31"/>
      <c r="F45" s="26" t="s">
        <v>1</v>
      </c>
      <c r="G45" s="26"/>
      <c r="H45" s="26" t="s">
        <v>2</v>
      </c>
      <c r="I45" s="26"/>
      <c r="J45" s="26"/>
      <c r="K45" s="26"/>
      <c r="L45" s="26"/>
      <c r="M45" s="26"/>
      <c r="N45" s="26"/>
      <c r="O45" s="31"/>
      <c r="P45" s="36"/>
      <c r="Q45" s="41"/>
    </row>
    <row r="46" spans="2:43" ht="15" customHeight="1">
      <c r="B46" s="30"/>
      <c r="C46" s="31"/>
      <c r="D46" s="32" t="s">
        <v>21</v>
      </c>
      <c r="E46" s="31" t="s">
        <v>4</v>
      </c>
      <c r="F46" s="1"/>
      <c r="G46" s="31" t="s">
        <v>5</v>
      </c>
      <c r="H46" s="1"/>
      <c r="I46" s="31" t="s">
        <v>5</v>
      </c>
      <c r="J46" s="1"/>
      <c r="K46" s="31" t="s">
        <v>5</v>
      </c>
      <c r="L46" s="1"/>
      <c r="M46" s="31"/>
      <c r="N46" s="33"/>
      <c r="O46" s="31" t="s">
        <v>4</v>
      </c>
      <c r="P46" s="237">
        <f>F46*H46*J46*L46</f>
        <v>0</v>
      </c>
      <c r="Q46" s="41"/>
      <c r="AB46" s="191" t="s">
        <v>182</v>
      </c>
      <c r="AN46" s="197" t="s">
        <v>236</v>
      </c>
    </row>
    <row r="47" spans="2:43" ht="12.75" customHeight="1">
      <c r="B47" s="30"/>
      <c r="C47" s="31"/>
      <c r="D47" s="35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6"/>
      <c r="Q47" s="41"/>
      <c r="AN47" s="197">
        <v>1</v>
      </c>
      <c r="AP47" s="55" t="s">
        <v>183</v>
      </c>
    </row>
    <row r="48" spans="2:43" ht="12.75" customHeight="1">
      <c r="B48" s="30"/>
      <c r="C48" s="31"/>
      <c r="D48" s="35"/>
      <c r="E48" s="31"/>
      <c r="F48" s="39" t="s">
        <v>9</v>
      </c>
      <c r="G48" s="39"/>
      <c r="H48" s="39" t="s">
        <v>10</v>
      </c>
      <c r="I48" s="39"/>
      <c r="J48" s="39" t="s">
        <v>52</v>
      </c>
      <c r="K48" s="39"/>
      <c r="L48" s="39" t="s">
        <v>53</v>
      </c>
      <c r="M48" s="39"/>
      <c r="N48" s="39"/>
      <c r="O48" s="31"/>
      <c r="P48" s="36"/>
      <c r="Q48" s="41"/>
      <c r="AN48" s="197" t="s">
        <v>237</v>
      </c>
      <c r="AP48" s="55">
        <v>1.2</v>
      </c>
    </row>
    <row r="49" spans="2:42" ht="12.75" customHeight="1">
      <c r="B49" s="30"/>
      <c r="C49" s="31"/>
      <c r="D49" s="35"/>
      <c r="E49" s="31"/>
      <c r="F49" s="26" t="s">
        <v>1</v>
      </c>
      <c r="G49" s="26"/>
      <c r="H49" s="26" t="s">
        <v>2</v>
      </c>
      <c r="I49" s="26"/>
      <c r="J49" s="26"/>
      <c r="K49" s="26"/>
      <c r="L49" s="26"/>
      <c r="M49" s="26"/>
      <c r="N49" s="26"/>
      <c r="O49" s="31"/>
      <c r="P49" s="36"/>
      <c r="Q49" s="41"/>
      <c r="AN49" s="197">
        <v>0.5</v>
      </c>
      <c r="AP49" s="55">
        <v>1.2</v>
      </c>
    </row>
    <row r="50" spans="2:42" ht="15" customHeight="1">
      <c r="B50" s="30"/>
      <c r="C50" s="31"/>
      <c r="D50" s="32" t="s">
        <v>50</v>
      </c>
      <c r="E50" s="31" t="s">
        <v>4</v>
      </c>
      <c r="F50" s="1"/>
      <c r="G50" s="31" t="s">
        <v>5</v>
      </c>
      <c r="H50" s="1"/>
      <c r="I50" s="31" t="s">
        <v>5</v>
      </c>
      <c r="J50" s="1"/>
      <c r="K50" s="31" t="s">
        <v>5</v>
      </c>
      <c r="L50" s="1"/>
      <c r="M50" s="31"/>
      <c r="N50" s="33"/>
      <c r="O50" s="31" t="s">
        <v>4</v>
      </c>
      <c r="P50" s="237">
        <f>F50*H50*J50*L50</f>
        <v>0</v>
      </c>
      <c r="Q50" s="41"/>
      <c r="AP50" s="55">
        <v>1</v>
      </c>
    </row>
    <row r="51" spans="2:42" ht="12.75" customHeight="1">
      <c r="B51" s="30"/>
      <c r="C51" s="31"/>
      <c r="D51" s="35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6"/>
      <c r="Q51" s="41"/>
      <c r="AP51" s="55">
        <v>1.1000000000000001</v>
      </c>
    </row>
    <row r="52" spans="2:42" ht="15" customHeight="1">
      <c r="B52" s="30"/>
      <c r="C52" s="31"/>
      <c r="D52" s="42"/>
      <c r="E52" s="43"/>
      <c r="F52" s="43"/>
      <c r="G52" s="43"/>
      <c r="H52" s="43"/>
      <c r="I52" s="43"/>
      <c r="J52" s="43"/>
      <c r="K52" s="43"/>
      <c r="L52" s="43"/>
      <c r="M52" s="43"/>
      <c r="N52" s="44"/>
      <c r="O52" s="44"/>
      <c r="P52" s="45">
        <f>P46+P50</f>
        <v>0</v>
      </c>
      <c r="Q52" s="41"/>
      <c r="AP52" s="55" t="s">
        <v>184</v>
      </c>
    </row>
    <row r="53" spans="2:42" ht="12.75" customHeight="1">
      <c r="B53" s="30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41"/>
      <c r="AP53" s="55">
        <v>1.5</v>
      </c>
    </row>
    <row r="54" spans="2:42" ht="12.75" customHeight="1">
      <c r="B54" s="30"/>
      <c r="C54" s="31"/>
      <c r="D54" s="52"/>
      <c r="E54" s="53"/>
      <c r="F54" s="22" t="s">
        <v>9</v>
      </c>
      <c r="G54" s="22"/>
      <c r="H54" s="22" t="s">
        <v>10</v>
      </c>
      <c r="I54" s="22"/>
      <c r="J54" s="22" t="s">
        <v>52</v>
      </c>
      <c r="K54" s="22"/>
      <c r="L54" s="22" t="s">
        <v>53</v>
      </c>
      <c r="M54" s="22"/>
      <c r="N54" s="22"/>
      <c r="O54" s="53"/>
      <c r="P54" s="54"/>
      <c r="Q54" s="41"/>
      <c r="AP54" s="55">
        <v>1.5</v>
      </c>
    </row>
    <row r="55" spans="2:42" ht="12.75" customHeight="1">
      <c r="B55" s="30"/>
      <c r="C55" s="31"/>
      <c r="D55" s="35"/>
      <c r="E55" s="31"/>
      <c r="F55" s="26" t="s">
        <v>1</v>
      </c>
      <c r="G55" s="26"/>
      <c r="H55" s="26" t="s">
        <v>2</v>
      </c>
      <c r="I55" s="26"/>
      <c r="J55" s="26"/>
      <c r="K55" s="26"/>
      <c r="L55" s="26"/>
      <c r="M55" s="26"/>
      <c r="N55" s="26"/>
      <c r="O55" s="31"/>
      <c r="P55" s="36"/>
      <c r="Q55" s="41"/>
      <c r="AP55" s="55">
        <v>1.2</v>
      </c>
    </row>
    <row r="56" spans="2:42" ht="15" customHeight="1">
      <c r="B56" s="30"/>
      <c r="C56" s="31"/>
      <c r="D56" s="32" t="s">
        <v>21</v>
      </c>
      <c r="E56" s="31" t="s">
        <v>4</v>
      </c>
      <c r="F56" s="1"/>
      <c r="G56" s="31" t="s">
        <v>5</v>
      </c>
      <c r="H56" s="1"/>
      <c r="I56" s="31" t="s">
        <v>5</v>
      </c>
      <c r="J56" s="1"/>
      <c r="K56" s="31" t="s">
        <v>5</v>
      </c>
      <c r="L56" s="1"/>
      <c r="M56" s="31"/>
      <c r="N56" s="33"/>
      <c r="O56" s="31" t="s">
        <v>4</v>
      </c>
      <c r="P56" s="237">
        <f>F56*H56*J56*L56</f>
        <v>0</v>
      </c>
      <c r="Q56" s="41"/>
      <c r="AP56" s="55">
        <v>1.2</v>
      </c>
    </row>
    <row r="57" spans="2:42" ht="12.75" customHeight="1">
      <c r="B57" s="30"/>
      <c r="C57" s="31"/>
      <c r="D57" s="35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6"/>
      <c r="Q57" s="41"/>
      <c r="AP57" s="55" t="s">
        <v>185</v>
      </c>
    </row>
    <row r="58" spans="2:42" ht="12.75" customHeight="1">
      <c r="B58" s="30"/>
      <c r="C58" s="31"/>
      <c r="D58" s="35"/>
      <c r="E58" s="31"/>
      <c r="F58" s="39" t="s">
        <v>9</v>
      </c>
      <c r="G58" s="39"/>
      <c r="H58" s="39" t="s">
        <v>10</v>
      </c>
      <c r="I58" s="39"/>
      <c r="J58" s="39" t="s">
        <v>52</v>
      </c>
      <c r="K58" s="39"/>
      <c r="L58" s="39" t="s">
        <v>53</v>
      </c>
      <c r="M58" s="39"/>
      <c r="N58" s="39"/>
      <c r="O58" s="31"/>
      <c r="P58" s="36"/>
      <c r="Q58" s="41"/>
      <c r="AP58" s="55">
        <v>1.2</v>
      </c>
    </row>
    <row r="59" spans="2:42" ht="12.75" customHeight="1">
      <c r="B59" s="30"/>
      <c r="C59" s="31"/>
      <c r="D59" s="35"/>
      <c r="E59" s="31"/>
      <c r="F59" s="26" t="s">
        <v>1</v>
      </c>
      <c r="G59" s="26"/>
      <c r="H59" s="26" t="s">
        <v>2</v>
      </c>
      <c r="I59" s="26"/>
      <c r="J59" s="26"/>
      <c r="K59" s="26"/>
      <c r="L59" s="26"/>
      <c r="M59" s="26"/>
      <c r="N59" s="26"/>
      <c r="O59" s="31"/>
      <c r="P59" s="36"/>
      <c r="Q59" s="41"/>
      <c r="AP59" s="55">
        <v>1.1000000000000001</v>
      </c>
    </row>
    <row r="60" spans="2:42" ht="15" customHeight="1">
      <c r="B60" s="30"/>
      <c r="C60" s="31"/>
      <c r="D60" s="32" t="s">
        <v>50</v>
      </c>
      <c r="E60" s="31" t="s">
        <v>4</v>
      </c>
      <c r="F60" s="1"/>
      <c r="G60" s="31" t="s">
        <v>5</v>
      </c>
      <c r="H60" s="1"/>
      <c r="I60" s="31" t="s">
        <v>5</v>
      </c>
      <c r="J60" s="1"/>
      <c r="K60" s="31" t="s">
        <v>5</v>
      </c>
      <c r="L60" s="1"/>
      <c r="M60" s="31"/>
      <c r="N60" s="33"/>
      <c r="O60" s="31" t="s">
        <v>4</v>
      </c>
      <c r="P60" s="237">
        <f>F60*H60*J60*L60</f>
        <v>0</v>
      </c>
      <c r="Q60" s="41"/>
      <c r="AP60" s="55">
        <v>1.1000000000000001</v>
      </c>
    </row>
    <row r="61" spans="2:42" ht="12.75" customHeight="1">
      <c r="B61" s="30"/>
      <c r="C61" s="31"/>
      <c r="D61" s="35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6"/>
      <c r="Q61" s="41"/>
      <c r="AP61" s="55">
        <v>1.1000000000000001</v>
      </c>
    </row>
    <row r="62" spans="2:42" ht="15" customHeight="1">
      <c r="B62" s="30"/>
      <c r="C62" s="31"/>
      <c r="D62" s="42"/>
      <c r="E62" s="43"/>
      <c r="F62" s="43"/>
      <c r="G62" s="43"/>
      <c r="H62" s="43"/>
      <c r="I62" s="43"/>
      <c r="J62" s="43"/>
      <c r="K62" s="43"/>
      <c r="L62" s="43"/>
      <c r="M62" s="43"/>
      <c r="N62" s="44"/>
      <c r="O62" s="44"/>
      <c r="P62" s="45">
        <f>P56+P60</f>
        <v>0</v>
      </c>
      <c r="Q62" s="41"/>
    </row>
    <row r="63" spans="2:42" ht="12.75" customHeight="1"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41"/>
    </row>
    <row r="64" spans="2:42" ht="12.75" customHeight="1">
      <c r="B64" s="30"/>
      <c r="C64" s="31"/>
      <c r="D64" s="52"/>
      <c r="E64" s="53"/>
      <c r="F64" s="22" t="s">
        <v>9</v>
      </c>
      <c r="G64" s="22"/>
      <c r="H64" s="22" t="s">
        <v>10</v>
      </c>
      <c r="I64" s="22"/>
      <c r="J64" s="22" t="s">
        <v>52</v>
      </c>
      <c r="K64" s="22"/>
      <c r="L64" s="22" t="s">
        <v>53</v>
      </c>
      <c r="M64" s="22"/>
      <c r="N64" s="22"/>
      <c r="O64" s="53"/>
      <c r="P64" s="54"/>
      <c r="Q64" s="41"/>
    </row>
    <row r="65" spans="2:42" ht="12.75" customHeight="1">
      <c r="B65" s="30"/>
      <c r="C65" s="31"/>
      <c r="D65" s="35"/>
      <c r="E65" s="31"/>
      <c r="F65" s="26" t="s">
        <v>1</v>
      </c>
      <c r="G65" s="26"/>
      <c r="H65" s="26" t="s">
        <v>2</v>
      </c>
      <c r="I65" s="26"/>
      <c r="J65" s="26"/>
      <c r="K65" s="26"/>
      <c r="L65" s="26"/>
      <c r="M65" s="26"/>
      <c r="N65" s="26"/>
      <c r="O65" s="31"/>
      <c r="P65" s="36"/>
      <c r="Q65" s="41"/>
    </row>
    <row r="66" spans="2:42" ht="15" customHeight="1">
      <c r="B66" s="30"/>
      <c r="C66" s="31"/>
      <c r="D66" s="32" t="s">
        <v>21</v>
      </c>
      <c r="E66" s="31" t="s">
        <v>4</v>
      </c>
      <c r="F66" s="1"/>
      <c r="G66" s="31" t="s">
        <v>5</v>
      </c>
      <c r="H66" s="1"/>
      <c r="I66" s="31" t="s">
        <v>5</v>
      </c>
      <c r="J66" s="1"/>
      <c r="K66" s="31" t="s">
        <v>5</v>
      </c>
      <c r="L66" s="1"/>
      <c r="M66" s="31"/>
      <c r="N66" s="33"/>
      <c r="O66" s="31" t="s">
        <v>4</v>
      </c>
      <c r="P66" s="237">
        <f>F66*H66*J66*L66</f>
        <v>0</v>
      </c>
      <c r="Q66" s="41"/>
    </row>
    <row r="67" spans="2:42" ht="12.75" customHeight="1">
      <c r="B67" s="30"/>
      <c r="C67" s="31"/>
      <c r="D67" s="35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6"/>
      <c r="Q67" s="41"/>
    </row>
    <row r="68" spans="2:42" ht="12.75" customHeight="1">
      <c r="B68" s="30"/>
      <c r="C68" s="31"/>
      <c r="D68" s="35"/>
      <c r="E68" s="31"/>
      <c r="F68" s="39" t="s">
        <v>9</v>
      </c>
      <c r="G68" s="39"/>
      <c r="H68" s="39" t="s">
        <v>10</v>
      </c>
      <c r="I68" s="39"/>
      <c r="J68" s="39" t="s">
        <v>52</v>
      </c>
      <c r="K68" s="39"/>
      <c r="L68" s="39" t="s">
        <v>53</v>
      </c>
      <c r="M68" s="39"/>
      <c r="N68" s="39"/>
      <c r="O68" s="31"/>
      <c r="P68" s="36"/>
      <c r="Q68" s="41"/>
    </row>
    <row r="69" spans="2:42" ht="12.75" customHeight="1">
      <c r="B69" s="30"/>
      <c r="C69" s="31"/>
      <c r="D69" s="35"/>
      <c r="E69" s="31"/>
      <c r="F69" s="26" t="s">
        <v>1</v>
      </c>
      <c r="G69" s="26"/>
      <c r="H69" s="26" t="s">
        <v>2</v>
      </c>
      <c r="I69" s="26"/>
      <c r="J69" s="26"/>
      <c r="K69" s="26"/>
      <c r="L69" s="26"/>
      <c r="M69" s="26"/>
      <c r="N69" s="26"/>
      <c r="O69" s="31"/>
      <c r="P69" s="36"/>
      <c r="Q69" s="41"/>
    </row>
    <row r="70" spans="2:42" ht="15" customHeight="1">
      <c r="B70" s="30"/>
      <c r="C70" s="31"/>
      <c r="D70" s="32" t="s">
        <v>50</v>
      </c>
      <c r="E70" s="31" t="s">
        <v>4</v>
      </c>
      <c r="F70" s="1"/>
      <c r="G70" s="31" t="s">
        <v>5</v>
      </c>
      <c r="H70" s="1"/>
      <c r="I70" s="31" t="s">
        <v>5</v>
      </c>
      <c r="J70" s="1"/>
      <c r="K70" s="31" t="s">
        <v>5</v>
      </c>
      <c r="L70" s="1"/>
      <c r="M70" s="31"/>
      <c r="N70" s="33"/>
      <c r="O70" s="31" t="s">
        <v>4</v>
      </c>
      <c r="P70" s="237">
        <f>F70*H70*J70*L70</f>
        <v>0</v>
      </c>
      <c r="Q70" s="41"/>
      <c r="S70" s="191" t="s">
        <v>316</v>
      </c>
    </row>
    <row r="71" spans="2:42" ht="12.75" customHeight="1">
      <c r="B71" s="30"/>
      <c r="C71" s="31"/>
      <c r="D71" s="35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6"/>
      <c r="Q71" s="41"/>
    </row>
    <row r="72" spans="2:42" ht="15" customHeight="1">
      <c r="B72" s="30"/>
      <c r="C72" s="31"/>
      <c r="D72" s="42"/>
      <c r="E72" s="43"/>
      <c r="F72" s="43"/>
      <c r="G72" s="43"/>
      <c r="H72" s="43"/>
      <c r="I72" s="43"/>
      <c r="J72" s="43"/>
      <c r="K72" s="43"/>
      <c r="L72" s="43"/>
      <c r="M72" s="43"/>
      <c r="N72" s="44"/>
      <c r="O72" s="44"/>
      <c r="P72" s="45">
        <f>P66+P70</f>
        <v>0</v>
      </c>
      <c r="Q72" s="41"/>
      <c r="AB72" s="191" t="s">
        <v>186</v>
      </c>
    </row>
    <row r="73" spans="2:42" ht="12.75" customHeight="1"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41"/>
    </row>
    <row r="74" spans="2:42" ht="15" customHeight="1">
      <c r="B74" s="30"/>
      <c r="C74" s="31"/>
      <c r="D74" s="242" t="s">
        <v>229</v>
      </c>
      <c r="E74" s="244"/>
      <c r="F74" s="244"/>
      <c r="G74" s="244"/>
      <c r="H74" s="244"/>
      <c r="I74" s="244"/>
      <c r="J74" s="244"/>
      <c r="K74" s="244"/>
      <c r="L74" s="244"/>
      <c r="M74" s="31"/>
      <c r="N74" s="46" t="s">
        <v>51</v>
      </c>
      <c r="O74" s="46"/>
      <c r="P74" s="47">
        <f>P72+P62+P52</f>
        <v>0</v>
      </c>
      <c r="Q74" s="41"/>
      <c r="S74" s="191" t="s">
        <v>222</v>
      </c>
    </row>
    <row r="75" spans="2:42" ht="12.75" customHeight="1" thickBot="1"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50"/>
    </row>
    <row r="76" spans="2:42" ht="12.75" customHeight="1">
      <c r="B76" s="288" t="s">
        <v>252</v>
      </c>
      <c r="C76" s="289"/>
      <c r="D76" s="289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 s="290"/>
      <c r="Q76" s="294" t="s">
        <v>214</v>
      </c>
    </row>
    <row r="77" spans="2:42" ht="12.75" customHeight="1">
      <c r="B77" s="291"/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3"/>
      <c r="Q77" s="295"/>
      <c r="AB77" s="191" t="s">
        <v>218</v>
      </c>
    </row>
    <row r="78" spans="2:42" ht="12.75" customHeight="1">
      <c r="B78" s="297" t="s">
        <v>127</v>
      </c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9"/>
      <c r="Q78" s="295"/>
    </row>
    <row r="79" spans="2:42" ht="12.75" customHeight="1" thickBot="1">
      <c r="B79" s="300"/>
      <c r="C79" s="301"/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2"/>
      <c r="Q79" s="296"/>
      <c r="AP79" s="55" t="s">
        <v>190</v>
      </c>
    </row>
    <row r="80" spans="2:42" ht="12.75" customHeight="1"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7"/>
      <c r="AP80" s="55">
        <v>5</v>
      </c>
    </row>
    <row r="81" spans="2:42" ht="12.75" customHeight="1">
      <c r="B81" s="30"/>
      <c r="C81" s="31"/>
      <c r="D81" s="57"/>
      <c r="E81" s="58"/>
      <c r="F81" s="58"/>
      <c r="G81" s="58"/>
      <c r="H81" s="304" t="s">
        <v>187</v>
      </c>
      <c r="I81" s="304"/>
      <c r="J81" s="304"/>
      <c r="K81" s="304"/>
      <c r="L81" s="304"/>
      <c r="M81" s="58"/>
      <c r="N81" s="58"/>
      <c r="O81" s="58"/>
      <c r="P81" s="59"/>
      <c r="Q81" s="41"/>
      <c r="AP81" s="55">
        <v>5.65</v>
      </c>
    </row>
    <row r="82" spans="2:42" ht="12.75" customHeight="1">
      <c r="B82" s="30"/>
      <c r="C82" s="31"/>
      <c r="D82" s="60"/>
      <c r="P82" s="61"/>
      <c r="Q82" s="41"/>
      <c r="AP82" s="55">
        <v>6</v>
      </c>
    </row>
    <row r="83" spans="2:42" ht="12.75" customHeight="1">
      <c r="B83" s="30"/>
      <c r="C83" s="31"/>
      <c r="D83" s="35"/>
      <c r="E83" s="31"/>
      <c r="F83" s="39" t="s">
        <v>188</v>
      </c>
      <c r="G83" s="39"/>
      <c r="H83" s="62" t="s">
        <v>189</v>
      </c>
      <c r="I83" s="39"/>
      <c r="J83" s="39"/>
      <c r="M83" s="39"/>
      <c r="N83" s="39"/>
      <c r="O83" s="31"/>
      <c r="P83" s="36"/>
      <c r="Q83" s="41"/>
      <c r="AP83" s="55">
        <v>6.75</v>
      </c>
    </row>
    <row r="84" spans="2:42" ht="12.75" customHeight="1">
      <c r="B84" s="30"/>
      <c r="C84" s="31"/>
      <c r="D84" s="35"/>
      <c r="E84" s="31"/>
      <c r="F84" s="26" t="s">
        <v>130</v>
      </c>
      <c r="G84" s="26"/>
      <c r="H84" s="26"/>
      <c r="I84" s="26"/>
      <c r="J84" s="26"/>
      <c r="M84" s="26"/>
      <c r="N84" s="26"/>
      <c r="O84" s="31"/>
      <c r="P84" s="36"/>
      <c r="Q84" s="41"/>
      <c r="AP84" s="55">
        <v>7.2</v>
      </c>
    </row>
    <row r="85" spans="2:42" ht="15" customHeight="1">
      <c r="B85" s="30"/>
      <c r="C85" s="31"/>
      <c r="D85" s="32" t="s">
        <v>288</v>
      </c>
      <c r="E85" s="31" t="s">
        <v>4</v>
      </c>
      <c r="F85" s="13">
        <v>0</v>
      </c>
      <c r="G85" s="31" t="s">
        <v>5</v>
      </c>
      <c r="H85" s="1"/>
      <c r="I85" s="31"/>
      <c r="J85" s="33"/>
      <c r="M85" s="31"/>
      <c r="N85" s="33"/>
      <c r="O85" s="31" t="s">
        <v>4</v>
      </c>
      <c r="P85" s="237">
        <f>F85*H85/100</f>
        <v>0</v>
      </c>
      <c r="Q85" s="41"/>
      <c r="AC85" s="51"/>
      <c r="AP85" s="55">
        <v>8.1</v>
      </c>
    </row>
    <row r="86" spans="2:42" ht="12.75" customHeight="1">
      <c r="B86" s="30"/>
      <c r="C86" s="31"/>
      <c r="D86" s="35"/>
      <c r="E86" s="31"/>
      <c r="F86" s="31"/>
      <c r="G86" s="31"/>
      <c r="H86" s="31"/>
      <c r="I86" s="31"/>
      <c r="J86" s="31"/>
      <c r="M86" s="31"/>
      <c r="N86" s="31"/>
      <c r="O86" s="31"/>
      <c r="P86" s="36"/>
      <c r="Q86" s="41"/>
      <c r="AC86" s="51"/>
      <c r="AP86" s="55" t="s">
        <v>238</v>
      </c>
    </row>
    <row r="87" spans="2:42" ht="12.75" customHeight="1">
      <c r="B87" s="30"/>
      <c r="C87" s="31"/>
      <c r="D87" s="35"/>
      <c r="E87" s="31"/>
      <c r="F87" s="39" t="s">
        <v>129</v>
      </c>
      <c r="G87" s="39"/>
      <c r="H87" s="62" t="s">
        <v>189</v>
      </c>
      <c r="I87" s="39"/>
      <c r="J87" s="39"/>
      <c r="M87" s="39"/>
      <c r="N87" s="39"/>
      <c r="O87" s="31"/>
      <c r="P87" s="36"/>
      <c r="Q87" s="41"/>
      <c r="AP87" s="55">
        <v>10.199999999999999</v>
      </c>
    </row>
    <row r="88" spans="2:42" ht="12.75" customHeight="1">
      <c r="B88" s="30"/>
      <c r="C88" s="31"/>
      <c r="D88" s="35"/>
      <c r="E88" s="31"/>
      <c r="F88" s="26" t="s">
        <v>130</v>
      </c>
      <c r="G88" s="26"/>
      <c r="H88" s="26"/>
      <c r="I88" s="26"/>
      <c r="J88" s="26"/>
      <c r="M88" s="26"/>
      <c r="N88" s="26"/>
      <c r="O88" s="31"/>
      <c r="P88" s="36"/>
      <c r="Q88" s="41"/>
      <c r="AP88" s="55">
        <v>12</v>
      </c>
    </row>
    <row r="89" spans="2:42" ht="15" customHeight="1">
      <c r="B89" s="30"/>
      <c r="C89" s="31"/>
      <c r="D89" s="32" t="s">
        <v>289</v>
      </c>
      <c r="E89" s="31" t="s">
        <v>4</v>
      </c>
      <c r="F89" s="13">
        <v>0</v>
      </c>
      <c r="G89" s="31" t="s">
        <v>5</v>
      </c>
      <c r="H89" s="1"/>
      <c r="I89" s="31"/>
      <c r="J89" s="33"/>
      <c r="M89" s="31"/>
      <c r="N89" s="33"/>
      <c r="O89" s="31" t="s">
        <v>4</v>
      </c>
      <c r="P89" s="237">
        <f>F89*H89/100</f>
        <v>0</v>
      </c>
      <c r="Q89" s="41"/>
      <c r="AP89" s="55">
        <v>13.6</v>
      </c>
    </row>
    <row r="90" spans="2:42" ht="12.75" customHeight="1">
      <c r="B90" s="30"/>
      <c r="C90" s="31"/>
      <c r="D90" s="35"/>
      <c r="E90" s="31"/>
      <c r="F90" s="31"/>
      <c r="G90" s="31"/>
      <c r="H90" s="31"/>
      <c r="I90" s="31"/>
      <c r="J90" s="31"/>
      <c r="M90" s="31"/>
      <c r="N90" s="31"/>
      <c r="O90" s="31"/>
      <c r="P90" s="36"/>
      <c r="Q90" s="41"/>
      <c r="AP90" s="55">
        <v>16</v>
      </c>
    </row>
    <row r="91" spans="2:42" ht="12.75" customHeight="1">
      <c r="B91" s="30"/>
      <c r="C91" s="31"/>
      <c r="D91" s="35"/>
      <c r="E91" s="31"/>
      <c r="F91" s="39" t="s">
        <v>129</v>
      </c>
      <c r="G91" s="39"/>
      <c r="H91" s="62" t="s">
        <v>189</v>
      </c>
      <c r="I91" s="39"/>
      <c r="J91" s="39"/>
      <c r="M91" s="39"/>
      <c r="N91" s="39"/>
      <c r="O91" s="31"/>
      <c r="P91" s="36"/>
      <c r="Q91" s="41"/>
      <c r="AB91" s="191" t="s">
        <v>219</v>
      </c>
      <c r="AP91" s="55">
        <v>17</v>
      </c>
    </row>
    <row r="92" spans="2:42" ht="12.75" customHeight="1">
      <c r="B92" s="30"/>
      <c r="C92" s="31"/>
      <c r="D92" s="35"/>
      <c r="E92" s="31"/>
      <c r="F92" s="26" t="s">
        <v>130</v>
      </c>
      <c r="G92" s="26"/>
      <c r="H92" s="26"/>
      <c r="I92" s="26"/>
      <c r="J92" s="26"/>
      <c r="M92" s="26"/>
      <c r="N92" s="26"/>
      <c r="O92" s="31"/>
      <c r="P92" s="36"/>
      <c r="Q92" s="41"/>
      <c r="AB92" s="191" t="s">
        <v>220</v>
      </c>
      <c r="AP92" s="55">
        <v>20</v>
      </c>
    </row>
    <row r="93" spans="2:42" ht="15" customHeight="1">
      <c r="B93" s="30"/>
      <c r="C93" s="31"/>
      <c r="D93" s="32" t="s">
        <v>290</v>
      </c>
      <c r="E93" s="31" t="s">
        <v>4</v>
      </c>
      <c r="F93" s="13">
        <v>0</v>
      </c>
      <c r="G93" s="31" t="s">
        <v>5</v>
      </c>
      <c r="H93" s="1"/>
      <c r="I93" s="31"/>
      <c r="J93" s="33"/>
      <c r="M93" s="31"/>
      <c r="N93" s="33"/>
      <c r="O93" s="31" t="s">
        <v>4</v>
      </c>
      <c r="P93" s="237">
        <f>F93*H93/100</f>
        <v>0</v>
      </c>
      <c r="Q93" s="41"/>
      <c r="AP93" s="55" t="s">
        <v>239</v>
      </c>
    </row>
    <row r="94" spans="2:42" ht="12.75" customHeight="1">
      <c r="B94" s="30"/>
      <c r="C94" s="31"/>
      <c r="D94" s="35"/>
      <c r="E94" s="31"/>
      <c r="F94" s="46"/>
      <c r="G94" s="31"/>
      <c r="H94" s="9"/>
      <c r="I94" s="31"/>
      <c r="J94" s="63"/>
      <c r="M94" s="31"/>
      <c r="N94" s="31"/>
      <c r="O94" s="31"/>
      <c r="P94" s="36"/>
      <c r="Q94" s="41"/>
      <c r="AP94" s="55">
        <v>5.5</v>
      </c>
    </row>
    <row r="95" spans="2:42" ht="12.75" customHeight="1">
      <c r="B95" s="30"/>
      <c r="C95" s="31"/>
      <c r="D95" s="35"/>
      <c r="E95" s="31"/>
      <c r="F95" s="39" t="s">
        <v>129</v>
      </c>
      <c r="G95" s="39"/>
      <c r="H95" s="62" t="s">
        <v>189</v>
      </c>
      <c r="I95" s="39"/>
      <c r="J95" s="39"/>
      <c r="M95" s="39"/>
      <c r="N95" s="39"/>
      <c r="O95" s="31"/>
      <c r="P95" s="36"/>
      <c r="Q95" s="41"/>
      <c r="AP95" s="55">
        <v>6</v>
      </c>
    </row>
    <row r="96" spans="2:42" ht="12.75" customHeight="1">
      <c r="B96" s="30"/>
      <c r="C96" s="31"/>
      <c r="D96" s="35"/>
      <c r="E96" s="31"/>
      <c r="F96" s="26" t="s">
        <v>130</v>
      </c>
      <c r="G96" s="26"/>
      <c r="H96" s="26"/>
      <c r="I96" s="26"/>
      <c r="J96" s="26"/>
      <c r="M96" s="26"/>
      <c r="N96" s="26"/>
      <c r="O96" s="31"/>
      <c r="P96" s="36"/>
      <c r="Q96" s="41"/>
      <c r="AP96" s="55">
        <v>7</v>
      </c>
    </row>
    <row r="97" spans="2:42" ht="15" customHeight="1">
      <c r="B97" s="30"/>
      <c r="C97" s="31"/>
      <c r="D97" s="32" t="s">
        <v>291</v>
      </c>
      <c r="E97" s="31" t="s">
        <v>4</v>
      </c>
      <c r="F97" s="13">
        <v>0</v>
      </c>
      <c r="G97" s="31" t="s">
        <v>5</v>
      </c>
      <c r="H97" s="1"/>
      <c r="I97" s="31"/>
      <c r="J97" s="33"/>
      <c r="M97" s="31"/>
      <c r="N97" s="33"/>
      <c r="O97" s="31" t="s">
        <v>4</v>
      </c>
      <c r="P97" s="237">
        <f>F97*H97/100</f>
        <v>0</v>
      </c>
      <c r="Q97" s="41"/>
      <c r="AP97" s="55">
        <v>10</v>
      </c>
    </row>
    <row r="98" spans="2:42" ht="12.75" customHeight="1">
      <c r="B98" s="30"/>
      <c r="C98" s="31"/>
      <c r="D98" s="35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6"/>
      <c r="Q98" s="41"/>
      <c r="AP98" s="55" t="s">
        <v>240</v>
      </c>
    </row>
    <row r="99" spans="2:42" ht="15" customHeight="1">
      <c r="B99" s="30"/>
      <c r="C99" s="31"/>
      <c r="D99" s="64"/>
      <c r="E99" s="43"/>
      <c r="F99" s="43"/>
      <c r="G99" s="43"/>
      <c r="H99" s="43"/>
      <c r="I99" s="43"/>
      <c r="J99" s="65"/>
      <c r="K99" s="43"/>
      <c r="L99" s="43"/>
      <c r="M99" s="43"/>
      <c r="N99" s="43"/>
      <c r="O99" s="43"/>
      <c r="P99" s="45">
        <f>P85+P89+P93+P97</f>
        <v>0</v>
      </c>
      <c r="Q99" s="41"/>
      <c r="AP99" s="55">
        <v>2.75</v>
      </c>
    </row>
    <row r="100" spans="2:42" ht="12.75" customHeight="1">
      <c r="B100" s="30"/>
      <c r="C100" s="31"/>
      <c r="D100" s="46"/>
      <c r="E100" s="31"/>
      <c r="F100" s="46"/>
      <c r="G100" s="31"/>
      <c r="H100" s="9"/>
      <c r="I100" s="9"/>
      <c r="J100" s="9"/>
      <c r="K100" s="31"/>
      <c r="L100" s="63"/>
      <c r="M100" s="31"/>
      <c r="N100" s="31"/>
      <c r="O100" s="31"/>
      <c r="P100" s="31"/>
      <c r="Q100" s="41"/>
      <c r="AP100" s="55">
        <v>3</v>
      </c>
    </row>
    <row r="101" spans="2:42" ht="12.75" customHeight="1">
      <c r="B101" s="30"/>
      <c r="C101" s="31"/>
      <c r="D101" s="66"/>
      <c r="E101" s="53"/>
      <c r="F101" s="53"/>
      <c r="G101" s="53"/>
      <c r="H101" s="67" t="s">
        <v>191</v>
      </c>
      <c r="I101" s="67"/>
      <c r="J101" s="67"/>
      <c r="K101" s="53"/>
      <c r="L101" s="53"/>
      <c r="M101" s="53"/>
      <c r="N101" s="53"/>
      <c r="O101" s="53"/>
      <c r="P101" s="54"/>
      <c r="Q101" s="41"/>
      <c r="AP101" s="55">
        <v>3.5</v>
      </c>
    </row>
    <row r="102" spans="2:42" ht="12.75" customHeight="1">
      <c r="B102" s="30"/>
      <c r="C102" s="31"/>
      <c r="D102" s="35"/>
      <c r="E102" s="31"/>
      <c r="F102" s="26"/>
      <c r="G102" s="26"/>
      <c r="H102" s="26"/>
      <c r="I102" s="26"/>
      <c r="J102" s="26"/>
      <c r="K102" s="26"/>
      <c r="L102" s="26"/>
      <c r="M102" s="26"/>
      <c r="N102" s="26"/>
      <c r="O102" s="31"/>
      <c r="P102" s="36"/>
      <c r="Q102" s="41"/>
      <c r="AP102" s="55">
        <v>5</v>
      </c>
    </row>
    <row r="103" spans="2:42" ht="15" customHeight="1">
      <c r="B103" s="30"/>
      <c r="C103" s="31"/>
      <c r="D103" s="32"/>
      <c r="E103" s="303" t="s">
        <v>131</v>
      </c>
      <c r="F103" s="303"/>
      <c r="G103" s="303"/>
      <c r="J103" s="68"/>
      <c r="K103" s="68"/>
      <c r="L103" s="39"/>
      <c r="M103" s="31"/>
      <c r="N103" s="68"/>
      <c r="O103" s="33" t="s">
        <v>4</v>
      </c>
      <c r="P103" s="237">
        <f>'CC Tabellare'!K45</f>
        <v>0</v>
      </c>
      <c r="Q103" s="41"/>
    </row>
    <row r="104" spans="2:42" ht="12.75" customHeight="1">
      <c r="B104" s="30"/>
      <c r="C104" s="31"/>
      <c r="D104" s="64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69"/>
      <c r="Q104" s="41"/>
    </row>
    <row r="105" spans="2:42" ht="12.75" customHeight="1">
      <c r="B105" s="30"/>
      <c r="C105" s="31"/>
      <c r="Q105" s="41"/>
    </row>
    <row r="106" spans="2:42" ht="15" customHeight="1">
      <c r="B106" s="30"/>
      <c r="C106" s="31"/>
      <c r="D106" s="242" t="s">
        <v>230</v>
      </c>
      <c r="E106" s="244"/>
      <c r="F106" s="244"/>
      <c r="G106" s="244"/>
      <c r="H106" s="244"/>
      <c r="I106" s="244"/>
      <c r="J106" s="244"/>
      <c r="K106" s="244"/>
      <c r="L106" s="31"/>
      <c r="M106" s="31"/>
      <c r="N106" s="46" t="s">
        <v>132</v>
      </c>
      <c r="O106" s="46"/>
      <c r="P106" s="47">
        <f>P99+P103</f>
        <v>0</v>
      </c>
      <c r="Q106" s="41"/>
      <c r="S106" s="191" t="s">
        <v>305</v>
      </c>
    </row>
    <row r="107" spans="2:42" ht="12.75" customHeight="1" thickBot="1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50"/>
      <c r="S107" s="191" t="s">
        <v>306</v>
      </c>
    </row>
    <row r="108" spans="2:42" ht="12.75" customHeight="1">
      <c r="B108" s="273" t="s">
        <v>251</v>
      </c>
      <c r="C108" s="274"/>
      <c r="D108" s="274"/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5"/>
      <c r="Q108" s="279" t="s">
        <v>213</v>
      </c>
    </row>
    <row r="109" spans="2:42" ht="12.75" customHeight="1">
      <c r="B109" s="276"/>
      <c r="C109" s="277"/>
      <c r="D109" s="277"/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8"/>
      <c r="Q109" s="280"/>
    </row>
    <row r="110" spans="2:42" ht="12.75" customHeight="1">
      <c r="B110" s="282" t="s">
        <v>223</v>
      </c>
      <c r="C110" s="283"/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4"/>
      <c r="Q110" s="280"/>
    </row>
    <row r="111" spans="2:42" ht="12.75" customHeight="1" thickBot="1">
      <c r="B111" s="285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  <c r="O111" s="286"/>
      <c r="P111" s="287"/>
      <c r="Q111" s="281"/>
      <c r="T111" s="191"/>
    </row>
    <row r="112" spans="2:42" ht="12.75" customHeight="1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70"/>
      <c r="Q112" s="71"/>
    </row>
    <row r="113" spans="2:25" ht="12.75" customHeight="1">
      <c r="B113" s="30"/>
      <c r="C113" s="31"/>
      <c r="D113" s="31"/>
      <c r="E113" s="31"/>
      <c r="F113" s="39" t="s">
        <v>175</v>
      </c>
      <c r="G113" s="39"/>
      <c r="H113" s="39" t="s">
        <v>9</v>
      </c>
      <c r="I113" s="39"/>
      <c r="J113" s="39" t="s">
        <v>174</v>
      </c>
      <c r="K113" s="31"/>
      <c r="L113" s="39"/>
      <c r="M113" s="31"/>
      <c r="N113" s="72"/>
      <c r="O113" s="31"/>
      <c r="P113" s="39"/>
      <c r="Q113" s="74"/>
      <c r="S113" s="10"/>
    </row>
    <row r="114" spans="2:25" ht="12.75" customHeight="1">
      <c r="B114" s="30"/>
      <c r="C114" s="31"/>
      <c r="D114" s="31"/>
      <c r="E114" s="31"/>
      <c r="F114" s="26"/>
      <c r="G114" s="26"/>
      <c r="H114" s="26" t="s">
        <v>1</v>
      </c>
      <c r="I114" s="26"/>
      <c r="J114" s="26"/>
      <c r="K114" s="31"/>
      <c r="L114" s="26" t="s">
        <v>1</v>
      </c>
      <c r="M114" s="31"/>
      <c r="N114" s="76"/>
      <c r="P114" s="26"/>
      <c r="Q114" s="41"/>
      <c r="S114" s="10"/>
    </row>
    <row r="115" spans="2:25" ht="15" customHeight="1">
      <c r="B115" s="30"/>
      <c r="C115" s="31"/>
      <c r="D115" s="77" t="s">
        <v>55</v>
      </c>
      <c r="E115" s="31" t="s">
        <v>4</v>
      </c>
      <c r="F115" s="6" t="s">
        <v>56</v>
      </c>
      <c r="G115" s="31"/>
      <c r="H115" s="1"/>
      <c r="I115" s="31" t="s">
        <v>5</v>
      </c>
      <c r="J115" s="1"/>
      <c r="K115" s="31" t="s">
        <v>4</v>
      </c>
      <c r="L115" s="7">
        <f>H115*J115</f>
        <v>0</v>
      </c>
      <c r="M115" s="31"/>
      <c r="N115" s="75"/>
      <c r="O115" s="76"/>
      <c r="P115" s="31"/>
      <c r="Q115" s="41"/>
      <c r="S115" s="10"/>
    </row>
    <row r="116" spans="2:25" ht="12.75" customHeight="1">
      <c r="B116" s="30"/>
      <c r="C116" s="31"/>
      <c r="D116" s="31"/>
      <c r="E116" s="31"/>
      <c r="F116" s="46"/>
      <c r="G116" s="46"/>
      <c r="H116" s="46"/>
      <c r="I116" s="46"/>
      <c r="J116" s="46"/>
      <c r="K116" s="46"/>
      <c r="L116" s="46"/>
      <c r="M116" s="46"/>
      <c r="N116" s="75"/>
      <c r="O116" s="76"/>
      <c r="P116" s="31"/>
      <c r="Q116" s="41"/>
      <c r="S116" s="10"/>
    </row>
    <row r="117" spans="2:25" ht="15" customHeight="1">
      <c r="B117" s="30"/>
      <c r="C117" s="31"/>
      <c r="D117" s="77" t="s">
        <v>55</v>
      </c>
      <c r="E117" s="31" t="s">
        <v>4</v>
      </c>
      <c r="F117" s="6" t="s">
        <v>57</v>
      </c>
      <c r="G117" s="31"/>
      <c r="H117" s="1"/>
      <c r="I117" s="31" t="s">
        <v>5</v>
      </c>
      <c r="J117" s="1"/>
      <c r="K117" s="31" t="s">
        <v>4</v>
      </c>
      <c r="L117" s="7">
        <f>H117*J117</f>
        <v>0</v>
      </c>
      <c r="M117" s="31"/>
      <c r="N117" s="75"/>
      <c r="O117" s="76"/>
      <c r="P117" s="31"/>
      <c r="Q117" s="41"/>
      <c r="S117" s="10" t="s">
        <v>56</v>
      </c>
    </row>
    <row r="118" spans="2:25" ht="12.75" customHeight="1"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41"/>
      <c r="S118" s="10" t="s">
        <v>57</v>
      </c>
    </row>
    <row r="119" spans="2:25" ht="15" customHeight="1">
      <c r="B119" s="30"/>
      <c r="C119" s="31"/>
      <c r="D119" s="31"/>
      <c r="E119" s="31"/>
      <c r="F119" s="31"/>
      <c r="G119" s="31"/>
      <c r="H119" s="31"/>
      <c r="I119" s="31"/>
      <c r="J119" s="77" t="s">
        <v>58</v>
      </c>
      <c r="K119" s="31" t="s">
        <v>4</v>
      </c>
      <c r="L119" s="78">
        <f>L115+L117</f>
        <v>0</v>
      </c>
      <c r="M119" s="31"/>
      <c r="N119" s="79"/>
      <c r="O119" s="31"/>
      <c r="P119" s="31"/>
      <c r="Q119" s="41"/>
      <c r="S119" s="10" t="s">
        <v>133</v>
      </c>
    </row>
    <row r="120" spans="2:25" ht="12.75" customHeight="1"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41"/>
      <c r="S120" s="10" t="s">
        <v>134</v>
      </c>
      <c r="Y120" s="98" t="str">
        <f>V125&amp;CHAR(10)&amp;V142&amp;CHAR(10)&amp;V162&amp;CHAR(10)&amp;V179&amp;CHAR(10)&amp;V203</f>
        <v xml:space="preserve"> [MSP1=] [mq]0 x  [€/mq]  = 0
 [MSP2=] [mq]0 x  [€/mq]  = 0
 [MPP1=] [mq]0 x  [€/mq]  = 0
 [MPP2=] [mq]0 x  [€/mq]  = 0
 [MVS=] [mq]0 x  [€/mq] 0 = 0</v>
      </c>
    </row>
    <row r="121" spans="2:25" ht="15" customHeight="1">
      <c r="B121" s="30"/>
      <c r="C121" s="31"/>
      <c r="D121" s="31"/>
      <c r="E121" s="31"/>
      <c r="F121" s="79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41"/>
      <c r="S121" s="10" t="s">
        <v>135</v>
      </c>
    </row>
    <row r="122" spans="2:25" ht="12.75" customHeight="1">
      <c r="B122" s="30"/>
      <c r="C122" s="31"/>
      <c r="D122" s="31"/>
      <c r="E122" s="31"/>
      <c r="F122" s="31"/>
      <c r="G122" s="31"/>
      <c r="H122" s="33"/>
      <c r="I122" s="31"/>
      <c r="J122" s="31"/>
      <c r="K122" s="31"/>
      <c r="L122" s="31"/>
      <c r="M122" s="31"/>
      <c r="N122" s="245" t="s">
        <v>228</v>
      </c>
      <c r="O122" s="244"/>
      <c r="P122" s="244"/>
      <c r="Q122" s="246"/>
      <c r="S122" s="10" t="s">
        <v>136</v>
      </c>
    </row>
    <row r="123" spans="2:25" ht="12.75" customHeight="1">
      <c r="B123" s="30"/>
      <c r="C123" s="31"/>
      <c r="D123" s="31"/>
      <c r="E123" s="31"/>
      <c r="F123" s="39" t="s">
        <v>55</v>
      </c>
      <c r="G123" s="39"/>
      <c r="H123" s="39" t="s">
        <v>10</v>
      </c>
      <c r="I123" s="39"/>
      <c r="J123" s="31"/>
      <c r="K123" s="31"/>
      <c r="L123" s="31"/>
      <c r="M123" s="31"/>
      <c r="N123" s="245" t="s">
        <v>227</v>
      </c>
      <c r="O123" s="244"/>
      <c r="P123" s="247"/>
      <c r="Q123" s="246"/>
      <c r="S123" s="10"/>
    </row>
    <row r="124" spans="2:25" ht="12.75" customHeight="1">
      <c r="B124" s="30"/>
      <c r="C124" s="31"/>
      <c r="D124" s="31"/>
      <c r="E124" s="31"/>
      <c r="F124" s="26" t="s">
        <v>1</v>
      </c>
      <c r="G124" s="26"/>
      <c r="H124" s="26" t="s">
        <v>2</v>
      </c>
      <c r="I124" s="26"/>
      <c r="J124" s="31"/>
      <c r="K124" s="26"/>
      <c r="L124" s="33"/>
      <c r="M124" s="31"/>
      <c r="N124" s="245" t="s">
        <v>226</v>
      </c>
      <c r="O124" s="244"/>
      <c r="P124" s="248"/>
      <c r="Q124" s="246"/>
      <c r="S124" s="10" t="s">
        <v>59</v>
      </c>
    </row>
    <row r="125" spans="2:25" ht="15" customHeight="1">
      <c r="B125" s="30"/>
      <c r="C125" s="31"/>
      <c r="D125" s="46" t="s">
        <v>284</v>
      </c>
      <c r="E125" s="31" t="s">
        <v>4</v>
      </c>
      <c r="F125" s="75">
        <f>S127</f>
        <v>0</v>
      </c>
      <c r="G125" s="31" t="s">
        <v>5</v>
      </c>
      <c r="H125" s="1"/>
      <c r="I125" s="31"/>
      <c r="J125" s="31"/>
      <c r="K125" s="31" t="s">
        <v>4</v>
      </c>
      <c r="L125" s="231">
        <f>F125*H125</f>
        <v>0</v>
      </c>
      <c r="M125" s="31"/>
      <c r="N125" s="31"/>
      <c r="O125" s="31"/>
      <c r="P125" s="33"/>
      <c r="Q125" s="41"/>
      <c r="S125" s="10" t="s">
        <v>137</v>
      </c>
      <c r="V125" s="98" t="str">
        <f>" [MSP1=] [mq]"&amp;F125&amp;" x "&amp;" [€/mq] "&amp;H125&amp;" "&amp;K125&amp;" "&amp;L125</f>
        <v xml:space="preserve"> [MSP1=] [mq]0 x  [€/mq]  = 0</v>
      </c>
    </row>
    <row r="126" spans="2:25" ht="12.75" customHeight="1">
      <c r="B126" s="30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41"/>
      <c r="S126" s="210">
        <f>L119</f>
        <v>0</v>
      </c>
    </row>
    <row r="127" spans="2:25" ht="12.75" customHeight="1">
      <c r="B127" s="80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81"/>
      <c r="O127" s="53"/>
      <c r="P127" s="67"/>
      <c r="Q127" s="82"/>
      <c r="S127" s="210">
        <f>ROUND(S126,2)</f>
        <v>0</v>
      </c>
    </row>
    <row r="128" spans="2:25" ht="12.75" customHeight="1">
      <c r="B128" s="30"/>
      <c r="C128" s="83" t="s">
        <v>192</v>
      </c>
      <c r="D128" s="31"/>
      <c r="E128" s="31"/>
      <c r="F128" s="31"/>
      <c r="G128" s="39"/>
      <c r="H128" s="39"/>
      <c r="I128" s="39"/>
      <c r="J128" s="31"/>
      <c r="K128" s="31"/>
      <c r="L128" s="47"/>
      <c r="M128" s="31"/>
      <c r="N128" s="72"/>
      <c r="O128" s="31"/>
      <c r="P128" s="33"/>
      <c r="Q128" s="41"/>
    </row>
    <row r="129" spans="2:22" ht="12.75" customHeight="1">
      <c r="B129" s="30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76"/>
      <c r="O129" s="31"/>
      <c r="P129" s="31"/>
      <c r="Q129" s="41"/>
    </row>
    <row r="130" spans="2:22" ht="12.75" customHeight="1">
      <c r="B130" s="30"/>
      <c r="C130" s="31"/>
      <c r="D130" s="31"/>
      <c r="E130" s="31"/>
      <c r="F130" s="39" t="s">
        <v>175</v>
      </c>
      <c r="G130" s="39"/>
      <c r="H130" s="39" t="s">
        <v>9</v>
      </c>
      <c r="I130" s="39"/>
      <c r="J130" s="39" t="s">
        <v>174</v>
      </c>
      <c r="K130" s="31"/>
      <c r="L130" s="31"/>
      <c r="M130" s="31"/>
      <c r="N130" s="75"/>
      <c r="O130" s="76"/>
      <c r="P130" s="31"/>
      <c r="Q130" s="41"/>
    </row>
    <row r="131" spans="2:22" ht="12.75" customHeight="1">
      <c r="B131" s="30"/>
      <c r="C131" s="31"/>
      <c r="D131" s="31"/>
      <c r="E131" s="31"/>
      <c r="F131" s="26"/>
      <c r="G131" s="26"/>
      <c r="H131" s="26" t="s">
        <v>1</v>
      </c>
      <c r="I131" s="26"/>
      <c r="J131" s="26"/>
      <c r="K131" s="31"/>
      <c r="L131" s="26" t="s">
        <v>1</v>
      </c>
      <c r="M131" s="31"/>
      <c r="N131" s="75"/>
      <c r="O131" s="76"/>
      <c r="P131" s="31"/>
      <c r="Q131" s="41"/>
    </row>
    <row r="132" spans="2:22" ht="15" customHeight="1">
      <c r="B132" s="30"/>
      <c r="C132" s="31"/>
      <c r="D132" s="77" t="s">
        <v>61</v>
      </c>
      <c r="E132" s="31" t="s">
        <v>4</v>
      </c>
      <c r="F132" s="6" t="s">
        <v>56</v>
      </c>
      <c r="G132" s="31"/>
      <c r="H132" s="1"/>
      <c r="I132" s="31" t="s">
        <v>5</v>
      </c>
      <c r="J132" s="1"/>
      <c r="K132" s="31" t="s">
        <v>4</v>
      </c>
      <c r="L132" s="7">
        <f>H132*J132</f>
        <v>0</v>
      </c>
      <c r="M132" s="31"/>
      <c r="N132" s="75"/>
      <c r="O132" s="76"/>
      <c r="P132" s="31"/>
      <c r="Q132" s="41"/>
    </row>
    <row r="133" spans="2:22" ht="12.75" customHeight="1">
      <c r="B133" s="30"/>
      <c r="C133" s="31"/>
      <c r="D133" s="31"/>
      <c r="E133" s="31"/>
      <c r="F133" s="39"/>
      <c r="G133" s="39"/>
      <c r="H133" s="39"/>
      <c r="I133" s="39"/>
      <c r="J133" s="39"/>
      <c r="K133" s="31"/>
      <c r="L133" s="31"/>
      <c r="M133" s="31"/>
      <c r="N133" s="31"/>
      <c r="O133" s="38"/>
      <c r="P133" s="31"/>
      <c r="Q133" s="41"/>
    </row>
    <row r="134" spans="2:22" ht="15" customHeight="1">
      <c r="B134" s="30"/>
      <c r="C134" s="31"/>
      <c r="D134" s="77" t="s">
        <v>62</v>
      </c>
      <c r="E134" s="31" t="s">
        <v>4</v>
      </c>
      <c r="F134" s="6" t="s">
        <v>56</v>
      </c>
      <c r="G134" s="31"/>
      <c r="H134" s="1"/>
      <c r="I134" s="31" t="s">
        <v>5</v>
      </c>
      <c r="J134" s="1"/>
      <c r="K134" s="31" t="s">
        <v>4</v>
      </c>
      <c r="L134" s="7">
        <f>H134*J134</f>
        <v>0</v>
      </c>
      <c r="M134" s="31"/>
      <c r="N134" s="31"/>
      <c r="O134" s="31"/>
      <c r="P134" s="31"/>
      <c r="Q134" s="41"/>
    </row>
    <row r="135" spans="2:22" ht="12.75" customHeight="1">
      <c r="B135" s="30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41"/>
    </row>
    <row r="136" spans="2:22" ht="15" customHeight="1">
      <c r="B136" s="30"/>
      <c r="C136" s="31"/>
      <c r="D136" s="31"/>
      <c r="E136" s="31"/>
      <c r="F136" s="31"/>
      <c r="G136" s="31"/>
      <c r="H136" s="31"/>
      <c r="I136" s="31"/>
      <c r="J136" s="77" t="s">
        <v>58</v>
      </c>
      <c r="K136" s="31" t="s">
        <v>4</v>
      </c>
      <c r="L136" s="7">
        <f>IF(S136&gt;0,S136,0)</f>
        <v>0</v>
      </c>
      <c r="M136" s="31"/>
      <c r="N136" s="79"/>
      <c r="O136" s="31"/>
      <c r="P136" s="31"/>
      <c r="Q136" s="41"/>
      <c r="S136" s="12">
        <f>L134-L132</f>
        <v>0</v>
      </c>
    </row>
    <row r="137" spans="2:22" ht="12.75" customHeight="1">
      <c r="B137" s="30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41"/>
    </row>
    <row r="138" spans="2:22" ht="15" customHeight="1">
      <c r="B138" s="30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79"/>
      <c r="O138" s="31"/>
      <c r="P138" s="31"/>
      <c r="Q138" s="41"/>
    </row>
    <row r="139" spans="2:22" ht="12.75" customHeight="1">
      <c r="B139" s="30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245" t="s">
        <v>228</v>
      </c>
      <c r="O139" s="244"/>
      <c r="P139" s="244"/>
      <c r="Q139" s="246"/>
    </row>
    <row r="140" spans="2:22" ht="12.75" customHeight="1">
      <c r="B140" s="30"/>
      <c r="C140" s="31"/>
      <c r="D140" s="31"/>
      <c r="E140" s="31"/>
      <c r="F140" s="39" t="s">
        <v>55</v>
      </c>
      <c r="G140" s="39"/>
      <c r="H140" s="39" t="s">
        <v>10</v>
      </c>
      <c r="I140" s="39"/>
      <c r="J140" s="31"/>
      <c r="K140" s="31"/>
      <c r="L140" s="31"/>
      <c r="M140" s="31"/>
      <c r="N140" s="245" t="s">
        <v>227</v>
      </c>
      <c r="O140" s="244"/>
      <c r="P140" s="244"/>
      <c r="Q140" s="246"/>
    </row>
    <row r="141" spans="2:22" ht="12.75" customHeight="1">
      <c r="B141" s="30"/>
      <c r="C141" s="31"/>
      <c r="D141" s="31"/>
      <c r="E141" s="31"/>
      <c r="F141" s="26" t="s">
        <v>1</v>
      </c>
      <c r="G141" s="26"/>
      <c r="H141" s="26" t="s">
        <v>2</v>
      </c>
      <c r="I141" s="26"/>
      <c r="J141" s="31"/>
      <c r="K141" s="26"/>
      <c r="L141" s="33"/>
      <c r="M141" s="31"/>
      <c r="N141" s="245" t="s">
        <v>226</v>
      </c>
      <c r="O141" s="244"/>
      <c r="P141" s="244"/>
      <c r="Q141" s="246"/>
      <c r="S141" s="210">
        <f>L136</f>
        <v>0</v>
      </c>
    </row>
    <row r="142" spans="2:22" ht="15" customHeight="1">
      <c r="B142" s="30"/>
      <c r="C142" s="31"/>
      <c r="D142" s="46" t="s">
        <v>285</v>
      </c>
      <c r="E142" s="31" t="s">
        <v>4</v>
      </c>
      <c r="F142" s="75">
        <f>S142</f>
        <v>0</v>
      </c>
      <c r="G142" s="31" t="s">
        <v>5</v>
      </c>
      <c r="H142" s="1"/>
      <c r="I142" s="31"/>
      <c r="J142" s="31"/>
      <c r="K142" s="31" t="s">
        <v>4</v>
      </c>
      <c r="L142" s="231">
        <f>F142*H142</f>
        <v>0</v>
      </c>
      <c r="M142" s="31"/>
      <c r="N142" s="31"/>
      <c r="O142" s="31"/>
      <c r="P142" s="31"/>
      <c r="Q142" s="41"/>
      <c r="S142" s="210">
        <f>ROUND(S141,2)</f>
        <v>0</v>
      </c>
      <c r="V142" s="98" t="str">
        <f>" [MSP2=] [mq]"&amp;F142&amp;" x "&amp;" [€/mq] "&amp;H142&amp;" "&amp;K142&amp;" "&amp;L142</f>
        <v xml:space="preserve"> [MSP2=] [mq]0 x  [€/mq]  = 0</v>
      </c>
    </row>
    <row r="143" spans="2:22" ht="12.75" customHeight="1" thickBot="1">
      <c r="B143" s="48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50"/>
    </row>
    <row r="144" spans="2:22" ht="12.75" customHeight="1">
      <c r="B144" s="273" t="s">
        <v>251</v>
      </c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5"/>
      <c r="Q144" s="279" t="s">
        <v>212</v>
      </c>
    </row>
    <row r="145" spans="2:17" ht="12.75" customHeight="1">
      <c r="B145" s="276"/>
      <c r="C145" s="277"/>
      <c r="D145" s="277"/>
      <c r="E145" s="277"/>
      <c r="F145" s="277"/>
      <c r="G145" s="277"/>
      <c r="H145" s="277"/>
      <c r="I145" s="277"/>
      <c r="J145" s="277"/>
      <c r="K145" s="277"/>
      <c r="L145" s="277"/>
      <c r="M145" s="277"/>
      <c r="N145" s="277"/>
      <c r="O145" s="277"/>
      <c r="P145" s="278"/>
      <c r="Q145" s="280"/>
    </row>
    <row r="146" spans="2:17" ht="12.75" customHeight="1">
      <c r="B146" s="282" t="s">
        <v>193</v>
      </c>
      <c r="C146" s="283"/>
      <c r="D146" s="283"/>
      <c r="E146" s="283"/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4"/>
      <c r="Q146" s="280"/>
    </row>
    <row r="147" spans="2:17" ht="12.75" customHeight="1" thickBot="1">
      <c r="B147" s="285"/>
      <c r="C147" s="286"/>
      <c r="D147" s="286"/>
      <c r="E147" s="286"/>
      <c r="F147" s="286"/>
      <c r="G147" s="286"/>
      <c r="H147" s="286"/>
      <c r="I147" s="286"/>
      <c r="J147" s="286"/>
      <c r="K147" s="286"/>
      <c r="L147" s="286"/>
      <c r="M147" s="286"/>
      <c r="N147" s="286"/>
      <c r="O147" s="286"/>
      <c r="P147" s="287"/>
      <c r="Q147" s="281"/>
    </row>
    <row r="148" spans="2:17" ht="12.75" customHeight="1">
      <c r="B148" s="15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70"/>
      <c r="Q148" s="71"/>
    </row>
    <row r="149" spans="2:17" ht="12.75" customHeight="1">
      <c r="B149" s="30"/>
      <c r="C149" s="31"/>
      <c r="D149" s="31"/>
      <c r="E149" s="31"/>
      <c r="F149" s="31"/>
      <c r="G149" s="39"/>
      <c r="H149" s="31"/>
      <c r="I149" s="39"/>
      <c r="J149" s="39"/>
      <c r="K149" s="46"/>
      <c r="L149" s="46"/>
      <c r="M149" s="46"/>
      <c r="N149" s="72"/>
      <c r="O149" s="31"/>
      <c r="P149" s="73"/>
      <c r="Q149" s="74"/>
    </row>
    <row r="150" spans="2:17" ht="12.75" customHeight="1">
      <c r="B150" s="30"/>
      <c r="C150" s="31"/>
      <c r="D150" s="31"/>
      <c r="E150" s="31"/>
      <c r="F150" s="39" t="s">
        <v>175</v>
      </c>
      <c r="G150" s="39"/>
      <c r="H150" s="39" t="s">
        <v>9</v>
      </c>
      <c r="I150" s="39"/>
      <c r="J150" s="39" t="s">
        <v>174</v>
      </c>
      <c r="K150" s="31"/>
      <c r="L150" s="39"/>
      <c r="M150" s="31"/>
      <c r="N150" s="31"/>
      <c r="O150" s="31"/>
      <c r="P150" s="39"/>
      <c r="Q150" s="74"/>
    </row>
    <row r="151" spans="2:17" ht="12.75" customHeight="1">
      <c r="B151" s="30"/>
      <c r="C151" s="31"/>
      <c r="D151" s="31"/>
      <c r="E151" s="31"/>
      <c r="F151" s="26"/>
      <c r="G151" s="26"/>
      <c r="H151" s="26" t="s">
        <v>1</v>
      </c>
      <c r="I151" s="26"/>
      <c r="J151" s="26"/>
      <c r="K151" s="31"/>
      <c r="L151" s="26" t="s">
        <v>1</v>
      </c>
      <c r="M151" s="31"/>
      <c r="N151" s="126" t="s">
        <v>160</v>
      </c>
      <c r="O151" s="46"/>
      <c r="P151" s="26"/>
      <c r="Q151" s="41"/>
    </row>
    <row r="152" spans="2:17" ht="15" customHeight="1">
      <c r="B152" s="30"/>
      <c r="C152" s="31"/>
      <c r="D152" s="77" t="s">
        <v>55</v>
      </c>
      <c r="E152" s="31" t="s">
        <v>4</v>
      </c>
      <c r="F152" s="6" t="s">
        <v>56</v>
      </c>
      <c r="G152" s="31"/>
      <c r="H152" s="1"/>
      <c r="I152" s="31" t="s">
        <v>5</v>
      </c>
      <c r="J152" s="1"/>
      <c r="K152" s="31" t="s">
        <v>4</v>
      </c>
      <c r="L152" s="7">
        <f>H152*J152</f>
        <v>0</v>
      </c>
      <c r="M152" s="31"/>
      <c r="N152" s="126" t="s">
        <v>243</v>
      </c>
      <c r="O152" s="31"/>
      <c r="P152" s="31"/>
      <c r="Q152" s="41"/>
    </row>
    <row r="153" spans="2:17" ht="12.75" customHeight="1">
      <c r="B153" s="30"/>
      <c r="C153" s="31"/>
      <c r="D153" s="31"/>
      <c r="E153" s="31"/>
      <c r="F153" s="46"/>
      <c r="G153" s="46"/>
      <c r="H153" s="46"/>
      <c r="I153" s="46"/>
      <c r="J153" s="46"/>
      <c r="K153" s="46"/>
      <c r="L153" s="46"/>
      <c r="M153" s="46"/>
      <c r="N153" s="126" t="s">
        <v>244</v>
      </c>
      <c r="O153" s="31"/>
      <c r="P153" s="31"/>
      <c r="Q153" s="41"/>
    </row>
    <row r="154" spans="2:17" ht="15" customHeight="1">
      <c r="B154" s="30"/>
      <c r="C154" s="31"/>
      <c r="D154" s="77" t="s">
        <v>55</v>
      </c>
      <c r="E154" s="31" t="s">
        <v>4</v>
      </c>
      <c r="F154" s="6" t="s">
        <v>56</v>
      </c>
      <c r="G154" s="31"/>
      <c r="H154" s="1"/>
      <c r="I154" s="31" t="s">
        <v>5</v>
      </c>
      <c r="J154" s="1"/>
      <c r="K154" s="31" t="s">
        <v>4</v>
      </c>
      <c r="L154" s="7">
        <f>H154*J154</f>
        <v>0</v>
      </c>
      <c r="M154" s="31"/>
      <c r="N154" s="31"/>
      <c r="O154" s="31"/>
      <c r="P154" s="31"/>
      <c r="Q154" s="41"/>
    </row>
    <row r="155" spans="2:17" ht="12.75" customHeight="1">
      <c r="B155" s="30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41"/>
    </row>
    <row r="156" spans="2:17" ht="15" customHeight="1">
      <c r="B156" s="30"/>
      <c r="C156" s="31"/>
      <c r="D156" s="31"/>
      <c r="E156" s="31"/>
      <c r="F156" s="31"/>
      <c r="G156" s="31"/>
      <c r="H156" s="31"/>
      <c r="I156" s="31"/>
      <c r="J156" s="77" t="s">
        <v>58</v>
      </c>
      <c r="K156" s="31" t="s">
        <v>4</v>
      </c>
      <c r="L156" s="78">
        <f>L152+L154</f>
        <v>0</v>
      </c>
      <c r="M156" s="31"/>
      <c r="N156" s="79" t="s">
        <v>242</v>
      </c>
      <c r="O156" s="31"/>
      <c r="P156" s="31"/>
      <c r="Q156" s="41"/>
    </row>
    <row r="157" spans="2:17" ht="12.75" customHeight="1">
      <c r="B157" s="30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76" t="s">
        <v>245</v>
      </c>
      <c r="O157" s="31"/>
      <c r="P157" s="31"/>
      <c r="Q157" s="41"/>
    </row>
    <row r="158" spans="2:17" ht="15" customHeight="1">
      <c r="B158" s="30"/>
      <c r="C158" s="31"/>
      <c r="D158" s="31"/>
      <c r="E158" s="31"/>
      <c r="F158" s="79"/>
      <c r="G158" s="31"/>
      <c r="H158" s="31"/>
      <c r="I158" s="31"/>
      <c r="J158" s="31"/>
      <c r="K158" s="31"/>
      <c r="L158" s="31"/>
      <c r="M158" s="31"/>
      <c r="N158" s="76"/>
      <c r="O158" s="31"/>
      <c r="P158" s="31"/>
      <c r="Q158" s="41"/>
    </row>
    <row r="159" spans="2:17" ht="12.75" customHeight="1">
      <c r="B159" s="30"/>
      <c r="C159" s="31"/>
      <c r="D159" s="31"/>
      <c r="E159" s="31"/>
      <c r="F159" s="31"/>
      <c r="G159" s="31"/>
      <c r="H159" s="33"/>
      <c r="I159" s="31"/>
      <c r="J159" s="31"/>
      <c r="K159" s="31"/>
      <c r="L159" s="31"/>
      <c r="M159" s="31"/>
      <c r="N159" s="245" t="s">
        <v>228</v>
      </c>
      <c r="O159" s="244"/>
      <c r="P159" s="244"/>
      <c r="Q159" s="246"/>
    </row>
    <row r="160" spans="2:17" ht="12.75" customHeight="1">
      <c r="B160" s="30"/>
      <c r="C160" s="31"/>
      <c r="D160" s="31"/>
      <c r="E160" s="31"/>
      <c r="F160" s="39" t="s">
        <v>55</v>
      </c>
      <c r="G160" s="39"/>
      <c r="H160" s="39" t="s">
        <v>10</v>
      </c>
      <c r="I160" s="39"/>
      <c r="J160" s="31"/>
      <c r="K160" s="31"/>
      <c r="L160" s="31"/>
      <c r="M160" s="31"/>
      <c r="N160" s="245" t="s">
        <v>227</v>
      </c>
      <c r="O160" s="244"/>
      <c r="P160" s="247"/>
      <c r="Q160" s="246"/>
    </row>
    <row r="161" spans="2:22" ht="12.75" customHeight="1">
      <c r="B161" s="30"/>
      <c r="C161" s="31"/>
      <c r="D161" s="31"/>
      <c r="E161" s="31"/>
      <c r="F161" s="26" t="s">
        <v>1</v>
      </c>
      <c r="G161" s="26"/>
      <c r="H161" s="26" t="s">
        <v>2</v>
      </c>
      <c r="I161" s="26"/>
      <c r="J161" s="31"/>
      <c r="K161" s="26"/>
      <c r="L161" s="33"/>
      <c r="M161" s="31"/>
      <c r="N161" s="245" t="s">
        <v>226</v>
      </c>
      <c r="O161" s="244"/>
      <c r="P161" s="248"/>
      <c r="Q161" s="246"/>
      <c r="S161" s="210">
        <f>L156</f>
        <v>0</v>
      </c>
    </row>
    <row r="162" spans="2:22" ht="15" customHeight="1">
      <c r="B162" s="30"/>
      <c r="C162" s="31"/>
      <c r="D162" s="46" t="s">
        <v>286</v>
      </c>
      <c r="E162" s="31" t="s">
        <v>4</v>
      </c>
      <c r="F162" s="75">
        <f>S162</f>
        <v>0</v>
      </c>
      <c r="G162" s="31" t="s">
        <v>5</v>
      </c>
      <c r="H162" s="1"/>
      <c r="I162" s="31"/>
      <c r="J162" s="31"/>
      <c r="K162" s="31" t="s">
        <v>4</v>
      </c>
      <c r="L162" s="231">
        <f>F162*H162</f>
        <v>0</v>
      </c>
      <c r="M162" s="31"/>
      <c r="N162" s="31"/>
      <c r="O162" s="31"/>
      <c r="P162" s="33"/>
      <c r="Q162" s="41"/>
      <c r="S162" s="210">
        <f>ROUND(S161,2)</f>
        <v>0</v>
      </c>
      <c r="V162" s="98" t="str">
        <f>" [MPP1=] [mq]"&amp;F162&amp;" x "&amp;" [€/mq] "&amp;H162&amp;" "&amp;K162&amp;" "&amp;L162</f>
        <v xml:space="preserve"> [MPP1=] [mq]0 x  [€/mq]  = 0</v>
      </c>
    </row>
    <row r="163" spans="2:22" ht="12.75" customHeight="1">
      <c r="B163" s="30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41"/>
    </row>
    <row r="164" spans="2:22" ht="12.75" customHeight="1">
      <c r="B164" s="80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81"/>
      <c r="O164" s="53"/>
      <c r="P164" s="67"/>
      <c r="Q164" s="82"/>
    </row>
    <row r="165" spans="2:22" ht="12.75" customHeight="1">
      <c r="B165" s="30"/>
      <c r="C165" s="83" t="s">
        <v>192</v>
      </c>
      <c r="D165" s="31"/>
      <c r="E165" s="31"/>
      <c r="F165" s="31"/>
      <c r="G165" s="39"/>
      <c r="H165" s="39"/>
      <c r="I165" s="39"/>
      <c r="J165" s="31"/>
      <c r="K165" s="31"/>
      <c r="L165" s="47"/>
      <c r="M165" s="31"/>
      <c r="N165" s="31"/>
      <c r="O165" s="31"/>
      <c r="P165" s="33"/>
      <c r="Q165" s="41"/>
    </row>
    <row r="166" spans="2:22" ht="12.75" customHeight="1">
      <c r="B166" s="30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72"/>
      <c r="O166" s="31"/>
      <c r="P166" s="31"/>
      <c r="Q166" s="41"/>
    </row>
    <row r="167" spans="2:22" ht="12.75" customHeight="1">
      <c r="B167" s="30"/>
      <c r="C167" s="31"/>
      <c r="D167" s="31"/>
      <c r="E167" s="31"/>
      <c r="F167" s="39" t="s">
        <v>175</v>
      </c>
      <c r="G167" s="39"/>
      <c r="H167" s="39" t="s">
        <v>9</v>
      </c>
      <c r="I167" s="39"/>
      <c r="J167" s="39" t="s">
        <v>174</v>
      </c>
      <c r="K167" s="31"/>
      <c r="L167" s="31"/>
      <c r="M167" s="31"/>
      <c r="N167" s="31"/>
      <c r="O167" s="31"/>
      <c r="P167" s="31"/>
      <c r="Q167" s="41"/>
    </row>
    <row r="168" spans="2:22" ht="12.75" customHeight="1">
      <c r="B168" s="30"/>
      <c r="C168" s="31"/>
      <c r="D168" s="31"/>
      <c r="E168" s="31"/>
      <c r="F168" s="26"/>
      <c r="G168" s="26"/>
      <c r="H168" s="26" t="s">
        <v>1</v>
      </c>
      <c r="I168" s="26"/>
      <c r="J168" s="26"/>
      <c r="K168" s="31"/>
      <c r="L168" s="26" t="s">
        <v>1</v>
      </c>
      <c r="M168" s="31"/>
      <c r="N168" s="126" t="s">
        <v>160</v>
      </c>
      <c r="O168" s="46"/>
      <c r="P168" s="31"/>
      <c r="Q168" s="41"/>
    </row>
    <row r="169" spans="2:22" ht="15" customHeight="1">
      <c r="B169" s="30"/>
      <c r="C169" s="31"/>
      <c r="D169" s="77" t="s">
        <v>61</v>
      </c>
      <c r="E169" s="31" t="s">
        <v>4</v>
      </c>
      <c r="F169" s="6" t="s">
        <v>56</v>
      </c>
      <c r="G169" s="31"/>
      <c r="H169" s="1"/>
      <c r="I169" s="31" t="s">
        <v>5</v>
      </c>
      <c r="J169" s="1"/>
      <c r="K169" s="31" t="s">
        <v>4</v>
      </c>
      <c r="L169" s="7">
        <f>H169*J169</f>
        <v>0</v>
      </c>
      <c r="M169" s="31"/>
      <c r="N169" s="126" t="s">
        <v>243</v>
      </c>
      <c r="O169" s="31"/>
      <c r="P169" s="31"/>
      <c r="Q169" s="41"/>
    </row>
    <row r="170" spans="2:22" ht="12.75" customHeight="1">
      <c r="B170" s="30"/>
      <c r="C170" s="31"/>
      <c r="D170" s="31"/>
      <c r="E170" s="31"/>
      <c r="F170" s="39"/>
      <c r="G170" s="39"/>
      <c r="H170" s="39"/>
      <c r="I170" s="39"/>
      <c r="J170" s="39"/>
      <c r="K170" s="31"/>
      <c r="L170" s="31"/>
      <c r="M170" s="31"/>
      <c r="N170" s="126" t="s">
        <v>244</v>
      </c>
      <c r="O170" s="38"/>
      <c r="P170" s="31"/>
      <c r="Q170" s="41"/>
    </row>
    <row r="171" spans="2:22" ht="15" customHeight="1">
      <c r="B171" s="30"/>
      <c r="C171" s="31"/>
      <c r="D171" s="77" t="s">
        <v>62</v>
      </c>
      <c r="E171" s="31" t="s">
        <v>4</v>
      </c>
      <c r="F171" s="6" t="s">
        <v>56</v>
      </c>
      <c r="G171" s="31"/>
      <c r="H171" s="1"/>
      <c r="I171" s="31" t="s">
        <v>5</v>
      </c>
      <c r="J171" s="1"/>
      <c r="K171" s="31" t="s">
        <v>4</v>
      </c>
      <c r="L171" s="7">
        <f>H171*J171</f>
        <v>0</v>
      </c>
      <c r="M171" s="31"/>
      <c r="N171" s="31"/>
      <c r="O171" s="31"/>
      <c r="P171" s="31"/>
      <c r="Q171" s="41"/>
    </row>
    <row r="172" spans="2:22" ht="12.75" customHeight="1">
      <c r="B172" s="30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41"/>
    </row>
    <row r="173" spans="2:22" ht="15" customHeight="1">
      <c r="B173" s="30"/>
      <c r="C173" s="31"/>
      <c r="D173" s="31"/>
      <c r="E173" s="31"/>
      <c r="F173" s="31"/>
      <c r="G173" s="31"/>
      <c r="H173" s="31"/>
      <c r="I173" s="31"/>
      <c r="J173" s="77" t="s">
        <v>58</v>
      </c>
      <c r="K173" s="31" t="s">
        <v>4</v>
      </c>
      <c r="L173" s="8">
        <f>IF(S173&gt;0,S173,0)</f>
        <v>0</v>
      </c>
      <c r="M173" s="31"/>
      <c r="N173" s="79" t="s">
        <v>242</v>
      </c>
      <c r="O173" s="31"/>
      <c r="P173" s="31"/>
      <c r="Q173" s="41"/>
      <c r="S173" s="12">
        <f>L171-L169</f>
        <v>0</v>
      </c>
    </row>
    <row r="174" spans="2:22" ht="12.75" customHeight="1">
      <c r="B174" s="30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76" t="s">
        <v>245</v>
      </c>
      <c r="O174" s="31"/>
      <c r="P174" s="31"/>
      <c r="Q174" s="41"/>
    </row>
    <row r="175" spans="2:22" ht="15" customHeight="1">
      <c r="B175" s="30"/>
      <c r="C175" s="31"/>
      <c r="D175" s="31"/>
      <c r="E175" s="31"/>
      <c r="F175" s="79"/>
      <c r="G175" s="31"/>
      <c r="H175" s="31"/>
      <c r="I175" s="31"/>
      <c r="J175" s="31"/>
      <c r="K175" s="31"/>
      <c r="L175" s="31"/>
      <c r="M175" s="31"/>
      <c r="N175" s="76"/>
      <c r="O175" s="31"/>
      <c r="P175" s="31"/>
      <c r="Q175" s="41"/>
    </row>
    <row r="176" spans="2:22" ht="12.75" customHeight="1">
      <c r="B176" s="30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245" t="s">
        <v>228</v>
      </c>
      <c r="O176" s="244"/>
      <c r="P176" s="244"/>
      <c r="Q176" s="246"/>
    </row>
    <row r="177" spans="2:22" ht="12.75" customHeight="1">
      <c r="B177" s="30"/>
      <c r="C177" s="31"/>
      <c r="D177" s="31"/>
      <c r="E177" s="31"/>
      <c r="F177" s="39" t="s">
        <v>55</v>
      </c>
      <c r="G177" s="39"/>
      <c r="H177" s="39" t="s">
        <v>10</v>
      </c>
      <c r="I177" s="39"/>
      <c r="J177" s="31"/>
      <c r="K177" s="31"/>
      <c r="L177" s="31"/>
      <c r="M177" s="31"/>
      <c r="N177" s="245" t="s">
        <v>227</v>
      </c>
      <c r="O177" s="244"/>
      <c r="P177" s="244"/>
      <c r="Q177" s="246"/>
    </row>
    <row r="178" spans="2:22" ht="12.75" customHeight="1">
      <c r="B178" s="30"/>
      <c r="C178" s="31"/>
      <c r="D178" s="31"/>
      <c r="E178" s="31"/>
      <c r="F178" s="26" t="s">
        <v>1</v>
      </c>
      <c r="G178" s="26"/>
      <c r="H178" s="26" t="s">
        <v>2</v>
      </c>
      <c r="I178" s="26"/>
      <c r="J178" s="31"/>
      <c r="K178" s="26"/>
      <c r="L178" s="33"/>
      <c r="M178" s="31"/>
      <c r="N178" s="245" t="s">
        <v>226</v>
      </c>
      <c r="O178" s="244"/>
      <c r="P178" s="244"/>
      <c r="Q178" s="246"/>
      <c r="S178" s="210">
        <f>L173</f>
        <v>0</v>
      </c>
    </row>
    <row r="179" spans="2:22" ht="15" customHeight="1">
      <c r="B179" s="30"/>
      <c r="C179" s="31"/>
      <c r="D179" s="46" t="s">
        <v>287</v>
      </c>
      <c r="E179" s="31" t="s">
        <v>4</v>
      </c>
      <c r="F179" s="75">
        <f>S179</f>
        <v>0</v>
      </c>
      <c r="G179" s="31" t="s">
        <v>5</v>
      </c>
      <c r="H179" s="1"/>
      <c r="I179" s="31"/>
      <c r="J179" s="31"/>
      <c r="K179" s="31" t="s">
        <v>4</v>
      </c>
      <c r="L179" s="231">
        <f>F179*H179</f>
        <v>0</v>
      </c>
      <c r="M179" s="31"/>
      <c r="N179" s="31"/>
      <c r="O179" s="31"/>
      <c r="P179" s="31"/>
      <c r="Q179" s="41"/>
      <c r="S179" s="210">
        <f>ROUND(S178,2)</f>
        <v>0</v>
      </c>
      <c r="V179" s="98" t="str">
        <f>" [MPP2=] [mq]"&amp;F179&amp;" x "&amp;" [€/mq] "&amp;H179&amp;" "&amp;K179&amp;" "&amp;L179</f>
        <v xml:space="preserve"> [MPP2=] [mq]0 x  [€/mq]  = 0</v>
      </c>
    </row>
    <row r="180" spans="2:22" ht="12.75" customHeight="1" thickBot="1">
      <c r="B180" s="48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50"/>
    </row>
    <row r="181" spans="2:22" ht="12.75" customHeight="1">
      <c r="B181" s="273" t="s">
        <v>251</v>
      </c>
      <c r="C181" s="274"/>
      <c r="D181" s="274"/>
      <c r="E181" s="274"/>
      <c r="F181" s="274"/>
      <c r="G181" s="274"/>
      <c r="H181" s="274"/>
      <c r="I181" s="274"/>
      <c r="J181" s="274"/>
      <c r="K181" s="274"/>
      <c r="L181" s="274"/>
      <c r="M181" s="274"/>
      <c r="N181" s="274"/>
      <c r="O181" s="274"/>
      <c r="P181" s="275"/>
      <c r="Q181" s="279" t="s">
        <v>211</v>
      </c>
    </row>
    <row r="182" spans="2:22" ht="12.75" customHeight="1">
      <c r="B182" s="276"/>
      <c r="C182" s="277"/>
      <c r="D182" s="277"/>
      <c r="E182" s="277"/>
      <c r="F182" s="277"/>
      <c r="G182" s="277"/>
      <c r="H182" s="277"/>
      <c r="I182" s="277"/>
      <c r="J182" s="277"/>
      <c r="K182" s="277"/>
      <c r="L182" s="277"/>
      <c r="M182" s="277"/>
      <c r="N182" s="277"/>
      <c r="O182" s="277"/>
      <c r="P182" s="278"/>
      <c r="Q182" s="280"/>
    </row>
    <row r="183" spans="2:22" ht="12.75" customHeight="1">
      <c r="B183" s="282" t="s">
        <v>195</v>
      </c>
      <c r="C183" s="283"/>
      <c r="D183" s="283"/>
      <c r="E183" s="283"/>
      <c r="F183" s="283"/>
      <c r="G183" s="283"/>
      <c r="H183" s="283"/>
      <c r="I183" s="283"/>
      <c r="J183" s="283"/>
      <c r="K183" s="283"/>
      <c r="L183" s="283"/>
      <c r="M183" s="283"/>
      <c r="N183" s="283"/>
      <c r="O183" s="283"/>
      <c r="P183" s="284"/>
      <c r="Q183" s="280"/>
    </row>
    <row r="184" spans="2:22" ht="12.75" customHeight="1" thickBot="1">
      <c r="B184" s="285"/>
      <c r="C184" s="286"/>
      <c r="D184" s="286"/>
      <c r="E184" s="286"/>
      <c r="F184" s="286"/>
      <c r="G184" s="286"/>
      <c r="H184" s="286"/>
      <c r="I184" s="286"/>
      <c r="J184" s="286"/>
      <c r="K184" s="286"/>
      <c r="L184" s="286"/>
      <c r="M184" s="286"/>
      <c r="N184" s="286"/>
      <c r="O184" s="286"/>
      <c r="P184" s="287"/>
      <c r="Q184" s="281"/>
    </row>
    <row r="185" spans="2:22" ht="12.75" customHeight="1"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70"/>
      <c r="Q185" s="71"/>
    </row>
    <row r="186" spans="2:22" ht="12.75" customHeight="1">
      <c r="B186" s="30"/>
      <c r="C186" s="31"/>
      <c r="D186" s="31"/>
      <c r="E186" s="31"/>
      <c r="F186" s="31"/>
      <c r="G186" s="39"/>
      <c r="H186" s="31"/>
      <c r="I186" s="39"/>
      <c r="J186" s="39"/>
      <c r="K186" s="46"/>
      <c r="L186" s="46"/>
      <c r="M186" s="46"/>
      <c r="N186" s="72"/>
      <c r="O186" s="31"/>
      <c r="P186" s="73"/>
      <c r="Q186" s="74"/>
    </row>
    <row r="187" spans="2:22" ht="12.75" customHeight="1">
      <c r="B187" s="30"/>
      <c r="C187" s="31"/>
      <c r="D187" s="31"/>
      <c r="E187" s="31"/>
      <c r="F187" s="39" t="s">
        <v>175</v>
      </c>
      <c r="G187" s="39"/>
      <c r="H187" s="39" t="s">
        <v>9</v>
      </c>
      <c r="I187" s="39"/>
      <c r="J187" s="39" t="s">
        <v>174</v>
      </c>
      <c r="K187" s="31"/>
      <c r="L187" s="39"/>
      <c r="M187" s="31"/>
      <c r="N187" s="72"/>
      <c r="O187" s="31"/>
      <c r="P187" s="39"/>
      <c r="Q187" s="74"/>
    </row>
    <row r="188" spans="2:22" ht="12.75" customHeight="1">
      <c r="B188" s="30"/>
      <c r="C188" s="31"/>
      <c r="D188" s="31"/>
      <c r="E188" s="31"/>
      <c r="F188" s="26"/>
      <c r="G188" s="26"/>
      <c r="H188" s="26" t="s">
        <v>1</v>
      </c>
      <c r="I188" s="26"/>
      <c r="J188" s="26"/>
      <c r="K188" s="31"/>
      <c r="L188" s="26" t="s">
        <v>1</v>
      </c>
      <c r="M188" s="31"/>
      <c r="N188" s="76"/>
      <c r="O188" s="46"/>
      <c r="P188" s="26"/>
      <c r="Q188" s="41"/>
    </row>
    <row r="189" spans="2:22" ht="15" customHeight="1">
      <c r="B189" s="30"/>
      <c r="C189" s="31"/>
      <c r="D189" s="77" t="s">
        <v>55</v>
      </c>
      <c r="E189" s="31" t="s">
        <v>4</v>
      </c>
      <c r="F189" s="6" t="s">
        <v>56</v>
      </c>
      <c r="G189" s="31"/>
      <c r="H189" s="1">
        <v>0</v>
      </c>
      <c r="I189" s="31" t="s">
        <v>5</v>
      </c>
      <c r="J189" s="14">
        <v>0</v>
      </c>
      <c r="K189" s="31" t="s">
        <v>4</v>
      </c>
      <c r="L189" s="7">
        <f>H189*J189</f>
        <v>0</v>
      </c>
      <c r="M189" s="31"/>
      <c r="N189" s="79" t="s">
        <v>196</v>
      </c>
      <c r="O189" s="31"/>
      <c r="P189" s="31"/>
      <c r="Q189" s="41"/>
    </row>
    <row r="190" spans="2:22" ht="12.75" customHeight="1">
      <c r="B190" s="30"/>
      <c r="C190" s="31"/>
      <c r="D190" s="31"/>
      <c r="E190" s="31"/>
      <c r="F190" s="46"/>
      <c r="G190" s="46"/>
      <c r="H190" s="46"/>
      <c r="I190" s="46"/>
      <c r="J190" s="84"/>
      <c r="K190" s="46"/>
      <c r="L190" s="46"/>
      <c r="M190" s="46"/>
      <c r="N190" s="79"/>
      <c r="O190" s="31"/>
      <c r="P190" s="31"/>
      <c r="Q190" s="41"/>
    </row>
    <row r="191" spans="2:22" ht="15" customHeight="1">
      <c r="B191" s="30"/>
      <c r="C191" s="31"/>
      <c r="D191" s="77" t="s">
        <v>55</v>
      </c>
      <c r="E191" s="31" t="s">
        <v>4</v>
      </c>
      <c r="F191" s="6" t="s">
        <v>57</v>
      </c>
      <c r="G191" s="31"/>
      <c r="H191" s="1">
        <v>0</v>
      </c>
      <c r="I191" s="31" t="s">
        <v>5</v>
      </c>
      <c r="J191" s="14">
        <v>0</v>
      </c>
      <c r="K191" s="31" t="s">
        <v>4</v>
      </c>
      <c r="L191" s="7">
        <f>H191*J191</f>
        <v>0</v>
      </c>
      <c r="M191" s="31"/>
      <c r="N191" s="79" t="s">
        <v>197</v>
      </c>
      <c r="O191" s="31"/>
      <c r="P191" s="31"/>
      <c r="Q191" s="41"/>
    </row>
    <row r="192" spans="2:22" ht="12.75" customHeight="1">
      <c r="B192" s="30"/>
      <c r="C192" s="31"/>
      <c r="D192" s="77"/>
      <c r="E192" s="31"/>
      <c r="F192" s="31"/>
      <c r="G192" s="31"/>
      <c r="H192" s="33"/>
      <c r="I192" s="31"/>
      <c r="J192" s="85"/>
      <c r="K192" s="31"/>
      <c r="L192" s="7"/>
      <c r="M192" s="31"/>
      <c r="N192" s="79"/>
      <c r="O192" s="31"/>
      <c r="P192" s="31"/>
      <c r="Q192" s="41"/>
    </row>
    <row r="193" spans="2:22" ht="15" customHeight="1">
      <c r="B193" s="30"/>
      <c r="C193" s="31"/>
      <c r="D193" s="77" t="s">
        <v>55</v>
      </c>
      <c r="E193" s="31" t="s">
        <v>4</v>
      </c>
      <c r="F193" s="6" t="s">
        <v>56</v>
      </c>
      <c r="G193" s="31"/>
      <c r="H193" s="1">
        <v>0</v>
      </c>
      <c r="I193" s="31" t="s">
        <v>5</v>
      </c>
      <c r="J193" s="14">
        <v>0</v>
      </c>
      <c r="K193" s="31" t="s">
        <v>4</v>
      </c>
      <c r="L193" s="7">
        <f>H193*J193</f>
        <v>0</v>
      </c>
      <c r="M193" s="31"/>
      <c r="N193" s="79" t="s">
        <v>198</v>
      </c>
      <c r="O193" s="31"/>
      <c r="P193" s="31"/>
      <c r="Q193" s="41"/>
    </row>
    <row r="194" spans="2:22" ht="12.75" customHeight="1">
      <c r="B194" s="30"/>
      <c r="C194" s="31"/>
      <c r="D194" s="31"/>
      <c r="E194" s="31"/>
      <c r="F194" s="46"/>
      <c r="G194" s="46"/>
      <c r="H194" s="46"/>
      <c r="I194" s="46"/>
      <c r="J194" s="84"/>
      <c r="K194" s="46"/>
      <c r="L194" s="46"/>
      <c r="M194" s="31"/>
      <c r="N194" s="79"/>
      <c r="O194" s="31"/>
      <c r="P194" s="31"/>
      <c r="Q194" s="41"/>
    </row>
    <row r="195" spans="2:22" ht="15" customHeight="1">
      <c r="B195" s="30"/>
      <c r="C195" s="31"/>
      <c r="D195" s="77" t="s">
        <v>55</v>
      </c>
      <c r="E195" s="31" t="s">
        <v>4</v>
      </c>
      <c r="F195" s="6" t="s">
        <v>57</v>
      </c>
      <c r="G195" s="31"/>
      <c r="H195" s="1">
        <v>0</v>
      </c>
      <c r="I195" s="31" t="s">
        <v>5</v>
      </c>
      <c r="J195" s="14">
        <v>0</v>
      </c>
      <c r="K195" s="31" t="s">
        <v>4</v>
      </c>
      <c r="L195" s="7">
        <f>H195*J195</f>
        <v>0</v>
      </c>
      <c r="M195" s="31"/>
      <c r="N195" s="79" t="s">
        <v>199</v>
      </c>
      <c r="O195" s="31"/>
      <c r="P195" s="31"/>
      <c r="Q195" s="41"/>
    </row>
    <row r="196" spans="2:22" ht="12.75" customHeight="1">
      <c r="B196" s="30"/>
      <c r="C196" s="31"/>
      <c r="D196" s="77"/>
      <c r="E196" s="31"/>
      <c r="F196" s="31"/>
      <c r="G196" s="31"/>
      <c r="H196" s="33"/>
      <c r="I196" s="31"/>
      <c r="J196" s="33"/>
      <c r="K196" s="31"/>
      <c r="L196" s="7"/>
      <c r="M196" s="31"/>
      <c r="N196" s="31"/>
      <c r="O196" s="31"/>
      <c r="P196" s="31"/>
      <c r="Q196" s="41"/>
    </row>
    <row r="197" spans="2:22" ht="15" customHeight="1">
      <c r="B197" s="30"/>
      <c r="C197" s="31"/>
      <c r="D197" s="31"/>
      <c r="E197" s="31"/>
      <c r="F197" s="31"/>
      <c r="G197" s="31"/>
      <c r="H197" s="31"/>
      <c r="I197" s="31"/>
      <c r="J197" s="77" t="s">
        <v>58</v>
      </c>
      <c r="K197" s="31" t="s">
        <v>4</v>
      </c>
      <c r="L197" s="78">
        <f>L189+L191+L193+L195</f>
        <v>0</v>
      </c>
      <c r="M197" s="31"/>
      <c r="N197" s="79" t="s">
        <v>194</v>
      </c>
      <c r="O197" s="31"/>
      <c r="P197" s="31"/>
      <c r="Q197" s="41"/>
    </row>
    <row r="198" spans="2:22" ht="12.75" customHeight="1">
      <c r="B198" s="30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76" t="s">
        <v>245</v>
      </c>
      <c r="O198" s="31"/>
      <c r="P198" s="31"/>
      <c r="Q198" s="41"/>
    </row>
    <row r="199" spans="2:22" ht="15" customHeight="1">
      <c r="B199" s="30"/>
      <c r="C199" s="31"/>
      <c r="D199" s="31"/>
      <c r="E199" s="31"/>
      <c r="F199" s="79"/>
      <c r="G199" s="31"/>
      <c r="H199" s="31"/>
      <c r="I199" s="31"/>
      <c r="J199" s="31"/>
      <c r="K199" s="31"/>
      <c r="L199" s="31"/>
      <c r="M199" s="31"/>
      <c r="N199" s="76"/>
      <c r="O199" s="31"/>
      <c r="P199" s="31"/>
      <c r="Q199" s="41"/>
    </row>
    <row r="200" spans="2:22" ht="12.75" customHeight="1">
      <c r="B200" s="30"/>
      <c r="C200" s="31"/>
      <c r="D200" s="31"/>
      <c r="E200" s="31"/>
      <c r="F200" s="31"/>
      <c r="G200" s="31"/>
      <c r="H200" s="33"/>
      <c r="I200" s="31"/>
      <c r="J200" s="31"/>
      <c r="K200" s="31"/>
      <c r="L200" s="31"/>
      <c r="M200" s="31"/>
      <c r="N200" s="245" t="s">
        <v>228</v>
      </c>
      <c r="O200" s="244"/>
      <c r="P200" s="244"/>
      <c r="Q200" s="246"/>
    </row>
    <row r="201" spans="2:22" ht="12.75" customHeight="1">
      <c r="B201" s="30"/>
      <c r="C201" s="31"/>
      <c r="D201" s="31"/>
      <c r="E201" s="31"/>
      <c r="F201" s="39" t="s">
        <v>55</v>
      </c>
      <c r="G201" s="39"/>
      <c r="H201" s="39" t="s">
        <v>10</v>
      </c>
      <c r="I201" s="39"/>
      <c r="J201" s="31"/>
      <c r="K201" s="31"/>
      <c r="L201" s="31"/>
      <c r="M201" s="31"/>
      <c r="N201" s="245" t="s">
        <v>227</v>
      </c>
      <c r="O201" s="244"/>
      <c r="P201" s="247"/>
      <c r="Q201" s="246"/>
    </row>
    <row r="202" spans="2:22" ht="12.75" customHeight="1">
      <c r="B202" s="30"/>
      <c r="C202" s="31"/>
      <c r="D202" s="31"/>
      <c r="E202" s="31"/>
      <c r="F202" s="26" t="s">
        <v>1</v>
      </c>
      <c r="G202" s="26"/>
      <c r="H202" s="26" t="s">
        <v>2</v>
      </c>
      <c r="I202" s="26"/>
      <c r="J202" s="31"/>
      <c r="K202" s="26"/>
      <c r="L202" s="33"/>
      <c r="M202" s="31"/>
      <c r="N202" s="245" t="s">
        <v>226</v>
      </c>
      <c r="O202" s="244"/>
      <c r="P202" s="248"/>
      <c r="Q202" s="246"/>
      <c r="S202" s="210">
        <f>L197</f>
        <v>0</v>
      </c>
    </row>
    <row r="203" spans="2:22" ht="15" customHeight="1">
      <c r="B203" s="30"/>
      <c r="C203" s="31"/>
      <c r="D203" s="46" t="s">
        <v>200</v>
      </c>
      <c r="E203" s="31" t="s">
        <v>4</v>
      </c>
      <c r="F203" s="75">
        <f>S203</f>
        <v>0</v>
      </c>
      <c r="G203" s="31" t="s">
        <v>5</v>
      </c>
      <c r="H203" s="1">
        <v>0</v>
      </c>
      <c r="I203" s="31"/>
      <c r="J203" s="31"/>
      <c r="K203" s="31" t="s">
        <v>4</v>
      </c>
      <c r="L203" s="231">
        <f>F203*H203</f>
        <v>0</v>
      </c>
      <c r="M203" s="31"/>
      <c r="N203" s="31"/>
      <c r="O203" s="31"/>
      <c r="P203" s="33"/>
      <c r="Q203" s="41"/>
      <c r="S203" s="210">
        <f>ROUND(S202,2)</f>
        <v>0</v>
      </c>
      <c r="V203" s="98" t="str">
        <f>" [MVS=] [mq]"&amp;F203&amp;" x "&amp;" [€/mq] "&amp;H203&amp;" "&amp;K203&amp;" "&amp;L203</f>
        <v xml:space="preserve"> [MVS=] [mq]0 x  [€/mq] 0 = 0</v>
      </c>
    </row>
    <row r="204" spans="2:22" ht="12.75" customHeight="1" thickBot="1">
      <c r="B204" s="48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50"/>
    </row>
    <row r="205" spans="2:22" ht="12.75" customHeight="1">
      <c r="B205" s="349" t="s">
        <v>251</v>
      </c>
      <c r="C205" s="350"/>
      <c r="D205" s="350"/>
      <c r="E205" s="350"/>
      <c r="F205" s="350"/>
      <c r="G205" s="350"/>
      <c r="H205" s="350"/>
      <c r="I205" s="350"/>
      <c r="J205" s="350"/>
      <c r="K205" s="350"/>
      <c r="L205" s="350"/>
      <c r="M205" s="350"/>
      <c r="N205" s="350"/>
      <c r="O205" s="350"/>
      <c r="P205" s="351"/>
      <c r="Q205" s="355" t="s">
        <v>210</v>
      </c>
    </row>
    <row r="206" spans="2:22" ht="12.75" customHeight="1">
      <c r="B206" s="352"/>
      <c r="C206" s="353"/>
      <c r="D206" s="353"/>
      <c r="E206" s="353"/>
      <c r="F206" s="353"/>
      <c r="G206" s="353"/>
      <c r="H206" s="353"/>
      <c r="I206" s="353"/>
      <c r="J206" s="353"/>
      <c r="K206" s="353"/>
      <c r="L206" s="353"/>
      <c r="M206" s="353"/>
      <c r="N206" s="353"/>
      <c r="O206" s="353"/>
      <c r="P206" s="354"/>
      <c r="Q206" s="356"/>
    </row>
    <row r="207" spans="2:22" ht="12.75" customHeight="1">
      <c r="B207" s="358" t="s">
        <v>201</v>
      </c>
      <c r="C207" s="359"/>
      <c r="D207" s="359"/>
      <c r="E207" s="359"/>
      <c r="F207" s="359"/>
      <c r="G207" s="359"/>
      <c r="H207" s="359"/>
      <c r="I207" s="359"/>
      <c r="J207" s="359"/>
      <c r="K207" s="359"/>
      <c r="L207" s="359"/>
      <c r="M207" s="359"/>
      <c r="N207" s="359"/>
      <c r="O207" s="359"/>
      <c r="P207" s="360"/>
      <c r="Q207" s="356"/>
    </row>
    <row r="208" spans="2:22" ht="12.75" customHeight="1" thickBot="1">
      <c r="B208" s="361"/>
      <c r="C208" s="362"/>
      <c r="D208" s="362"/>
      <c r="E208" s="362"/>
      <c r="F208" s="362"/>
      <c r="G208" s="362"/>
      <c r="H208" s="362"/>
      <c r="I208" s="362"/>
      <c r="J208" s="362"/>
      <c r="K208" s="362"/>
      <c r="L208" s="362"/>
      <c r="M208" s="362"/>
      <c r="N208" s="362"/>
      <c r="O208" s="362"/>
      <c r="P208" s="363"/>
      <c r="Q208" s="357"/>
    </row>
    <row r="209" spans="2:17" ht="12.75" customHeight="1"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70"/>
      <c r="Q209" s="71"/>
    </row>
    <row r="210" spans="2:17" ht="12.75" customHeight="1">
      <c r="B210" s="30"/>
      <c r="I210" s="124" t="s">
        <v>202</v>
      </c>
      <c r="J210" s="124"/>
      <c r="K210" s="124" t="s">
        <v>173</v>
      </c>
      <c r="L210" s="124"/>
      <c r="M210" s="124" t="s">
        <v>202</v>
      </c>
      <c r="N210" s="124"/>
      <c r="O210" s="124" t="s">
        <v>173</v>
      </c>
      <c r="Q210" s="86"/>
    </row>
    <row r="211" spans="2:17" ht="12.75" customHeight="1">
      <c r="B211" s="30"/>
      <c r="D211" t="s">
        <v>203</v>
      </c>
      <c r="I211" s="235"/>
      <c r="K211" s="235"/>
      <c r="M211" s="235"/>
      <c r="O211" s="235"/>
      <c r="Q211" s="86"/>
    </row>
    <row r="212" spans="2:17" ht="12.75" customHeight="1">
      <c r="B212" s="30"/>
      <c r="L212" s="87"/>
      <c r="Q212" s="86"/>
    </row>
    <row r="213" spans="2:17" ht="12.75" customHeight="1">
      <c r="B213" s="30"/>
      <c r="D213" t="s">
        <v>204</v>
      </c>
      <c r="I213" s="235"/>
      <c r="K213" s="235"/>
      <c r="M213" s="235"/>
      <c r="O213" s="235"/>
      <c r="Q213" s="86"/>
    </row>
    <row r="214" spans="2:17" ht="12.75" customHeight="1">
      <c r="B214" s="30"/>
      <c r="L214" s="87"/>
      <c r="Q214" s="86"/>
    </row>
    <row r="215" spans="2:17" ht="12.75" customHeight="1">
      <c r="B215" s="30"/>
      <c r="Q215" s="86"/>
    </row>
    <row r="216" spans="2:17" ht="12.75" customHeight="1">
      <c r="B216" s="30"/>
      <c r="L216" s="87"/>
      <c r="P216" s="230" t="s">
        <v>277</v>
      </c>
      <c r="Q216" s="86"/>
    </row>
    <row r="217" spans="2:17" ht="12.75" customHeight="1">
      <c r="B217" s="30"/>
      <c r="D217" s="51" t="s">
        <v>205</v>
      </c>
      <c r="I217" s="125" t="s">
        <v>278</v>
      </c>
      <c r="O217" s="230"/>
      <c r="P217" s="234">
        <v>0</v>
      </c>
      <c r="Q217" s="86"/>
    </row>
    <row r="218" spans="2:17" ht="12.75" customHeight="1">
      <c r="B218" s="30"/>
      <c r="L218" s="87"/>
      <c r="Q218" s="86"/>
    </row>
    <row r="219" spans="2:17" ht="12.75" customHeight="1">
      <c r="B219" s="30"/>
      <c r="Q219" s="86"/>
    </row>
    <row r="220" spans="2:17" ht="12.75" customHeight="1">
      <c r="B220" s="30"/>
      <c r="D220" s="51"/>
      <c r="L220" s="88"/>
      <c r="Q220" s="86"/>
    </row>
    <row r="221" spans="2:17" ht="12.75" customHeight="1">
      <c r="B221" s="30"/>
      <c r="Q221" s="86"/>
    </row>
    <row r="222" spans="2:17" ht="12.75" customHeight="1">
      <c r="B222" s="30"/>
      <c r="Q222" s="86"/>
    </row>
    <row r="223" spans="2:17" ht="12.75" customHeight="1" thickBot="1">
      <c r="B223" s="48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50"/>
    </row>
    <row r="224" spans="2:17" ht="12.75" customHeight="1">
      <c r="B224" s="334" t="s">
        <v>251</v>
      </c>
      <c r="C224" s="335"/>
      <c r="D224" s="335"/>
      <c r="E224" s="335"/>
      <c r="F224" s="335"/>
      <c r="G224" s="335"/>
      <c r="H224" s="335"/>
      <c r="I224" s="335"/>
      <c r="J224" s="335"/>
      <c r="K224" s="335"/>
      <c r="L224" s="335"/>
      <c r="M224" s="335"/>
      <c r="N224" s="335"/>
      <c r="O224" s="335"/>
      <c r="P224" s="336"/>
      <c r="Q224" s="340" t="s">
        <v>209</v>
      </c>
    </row>
    <row r="225" spans="2:43" ht="12.75" customHeight="1">
      <c r="B225" s="337"/>
      <c r="C225" s="338"/>
      <c r="D225" s="338"/>
      <c r="E225" s="338"/>
      <c r="F225" s="338"/>
      <c r="G225" s="338"/>
      <c r="H225" s="338"/>
      <c r="I225" s="338"/>
      <c r="J225" s="338"/>
      <c r="K225" s="338"/>
      <c r="L225" s="338"/>
      <c r="M225" s="338"/>
      <c r="N225" s="338"/>
      <c r="O225" s="338"/>
      <c r="P225" s="339"/>
      <c r="Q225" s="341"/>
    </row>
    <row r="226" spans="2:43" ht="12.75" customHeight="1">
      <c r="B226" s="343" t="s">
        <v>268</v>
      </c>
      <c r="C226" s="344"/>
      <c r="D226" s="344"/>
      <c r="E226" s="344"/>
      <c r="F226" s="344"/>
      <c r="G226" s="344"/>
      <c r="H226" s="344"/>
      <c r="I226" s="344"/>
      <c r="J226" s="344"/>
      <c r="K226" s="344"/>
      <c r="L226" s="344"/>
      <c r="M226" s="344"/>
      <c r="N226" s="344"/>
      <c r="O226" s="344"/>
      <c r="P226" s="345"/>
      <c r="Q226" s="341"/>
    </row>
    <row r="227" spans="2:43" ht="12.75" customHeight="1" thickBot="1">
      <c r="B227" s="346"/>
      <c r="C227" s="347"/>
      <c r="D227" s="347"/>
      <c r="E227" s="347"/>
      <c r="F227" s="347"/>
      <c r="G227" s="347"/>
      <c r="H227" s="347"/>
      <c r="I227" s="347"/>
      <c r="J227" s="347"/>
      <c r="K227" s="347"/>
      <c r="L227" s="347"/>
      <c r="M227" s="347"/>
      <c r="N227" s="347"/>
      <c r="O227" s="347"/>
      <c r="P227" s="348"/>
      <c r="Q227" s="342"/>
    </row>
    <row r="228" spans="2:43" ht="12.75" customHeight="1">
      <c r="B228" s="15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70"/>
      <c r="Q228" s="71"/>
      <c r="S228" s="10"/>
    </row>
    <row r="229" spans="2:43" ht="12.75" customHeight="1">
      <c r="B229" s="30"/>
      <c r="C229" s="72"/>
      <c r="D229" s="31"/>
      <c r="E229" s="31"/>
      <c r="F229" s="31"/>
      <c r="G229" s="31"/>
      <c r="H229" s="72"/>
      <c r="I229" s="31"/>
      <c r="J229" s="31"/>
      <c r="K229" s="31"/>
      <c r="L229" s="31"/>
      <c r="M229" s="31"/>
      <c r="N229" s="31"/>
      <c r="O229" s="31"/>
      <c r="P229" s="72"/>
      <c r="Q229" s="74"/>
    </row>
    <row r="230" spans="2:43" ht="12.75" customHeight="1">
      <c r="B230" s="30"/>
      <c r="C230" s="215"/>
      <c r="D230" s="77" t="s">
        <v>3</v>
      </c>
      <c r="E230" s="46" t="s">
        <v>4</v>
      </c>
      <c r="F230" s="231">
        <f>P9+P19+P29</f>
        <v>0</v>
      </c>
      <c r="G230" s="46"/>
      <c r="H230" s="72" t="s">
        <v>154</v>
      </c>
      <c r="I230" s="46"/>
      <c r="J230" s="46"/>
      <c r="K230" s="214"/>
      <c r="L230" s="388" t="s">
        <v>253</v>
      </c>
      <c r="M230" s="389"/>
      <c r="N230" s="211"/>
      <c r="O230" s="211"/>
      <c r="P230" s="211"/>
      <c r="Q230" s="216"/>
      <c r="R230" s="211"/>
      <c r="AP230" s="10" t="s">
        <v>22</v>
      </c>
      <c r="AQ230" s="10">
        <v>0</v>
      </c>
    </row>
    <row r="231" spans="2:43" ht="12.75" customHeight="1">
      <c r="B231" s="30"/>
      <c r="C231" s="215"/>
      <c r="D231" s="77"/>
      <c r="E231" s="46"/>
      <c r="F231" s="11"/>
      <c r="G231" s="46"/>
      <c r="H231" s="72"/>
      <c r="I231" s="46"/>
      <c r="J231" s="46"/>
      <c r="K231" s="31"/>
      <c r="L231" s="390" t="s">
        <v>59</v>
      </c>
      <c r="M231" s="391"/>
      <c r="N231" s="213"/>
      <c r="O231" s="214" t="s">
        <v>266</v>
      </c>
      <c r="P231" s="211"/>
      <c r="Q231" s="216"/>
      <c r="R231" s="211"/>
      <c r="AP231" s="89" t="s">
        <v>142</v>
      </c>
      <c r="AQ231" s="10">
        <v>1000</v>
      </c>
    </row>
    <row r="232" spans="2:43" ht="12.75" customHeight="1">
      <c r="B232" s="30"/>
      <c r="C232" s="215"/>
      <c r="D232" s="77" t="s">
        <v>6</v>
      </c>
      <c r="E232" s="46" t="s">
        <v>4</v>
      </c>
      <c r="F232" s="231">
        <f>P13+P23+P33</f>
        <v>0</v>
      </c>
      <c r="G232" s="46"/>
      <c r="H232" s="72" t="s">
        <v>155</v>
      </c>
      <c r="I232" s="46"/>
      <c r="J232" s="46"/>
      <c r="K232" s="31"/>
      <c r="N232" s="211"/>
      <c r="O232" s="211"/>
      <c r="P232" s="211"/>
      <c r="Q232" s="212"/>
      <c r="R232" s="211"/>
      <c r="AP232" s="89" t="s">
        <v>145</v>
      </c>
      <c r="AQ232" s="10">
        <v>1500</v>
      </c>
    </row>
    <row r="233" spans="2:43" ht="12.75" customHeight="1">
      <c r="B233" s="30"/>
      <c r="C233" s="215"/>
      <c r="D233" s="77"/>
      <c r="E233" s="46"/>
      <c r="F233" s="11"/>
      <c r="G233" s="46"/>
      <c r="H233" s="72"/>
      <c r="I233" s="46"/>
      <c r="J233" s="46"/>
      <c r="K233" s="31"/>
      <c r="L233" s="388" t="s">
        <v>253</v>
      </c>
      <c r="M233" s="389"/>
      <c r="N233" s="213"/>
      <c r="O233" s="214"/>
      <c r="P233" s="211"/>
      <c r="Q233" s="212"/>
      <c r="R233" s="211"/>
      <c r="S233" s="10"/>
      <c r="AP233" s="90" t="s">
        <v>146</v>
      </c>
      <c r="AQ233" s="10">
        <v>2000</v>
      </c>
    </row>
    <row r="234" spans="2:43" ht="12.75" customHeight="1">
      <c r="B234" s="30"/>
      <c r="C234" s="215"/>
      <c r="D234" s="77" t="s">
        <v>21</v>
      </c>
      <c r="E234" s="46" t="s">
        <v>4</v>
      </c>
      <c r="F234" s="231">
        <f>P46+P56+P66</f>
        <v>0</v>
      </c>
      <c r="G234" s="46"/>
      <c r="H234" s="72" t="s">
        <v>156</v>
      </c>
      <c r="I234" s="46"/>
      <c r="J234" s="46"/>
      <c r="K234" s="31"/>
      <c r="L234" s="390" t="s">
        <v>137</v>
      </c>
      <c r="M234" s="391"/>
      <c r="N234" s="31"/>
      <c r="O234" s="214" t="s">
        <v>267</v>
      </c>
      <c r="P234" s="31"/>
      <c r="Q234" s="41"/>
      <c r="S234" s="10"/>
      <c r="AP234" s="90" t="s">
        <v>147</v>
      </c>
      <c r="AQ234" s="10">
        <v>2500</v>
      </c>
    </row>
    <row r="235" spans="2:43" ht="12.75" customHeight="1">
      <c r="B235" s="30"/>
      <c r="C235" s="215"/>
      <c r="D235" s="77"/>
      <c r="E235" s="46"/>
      <c r="F235" s="11"/>
      <c r="G235" s="46"/>
      <c r="H235" s="72"/>
      <c r="I235" s="46"/>
      <c r="J235" s="46"/>
      <c r="K235" s="31"/>
      <c r="L235" s="31"/>
      <c r="M235" s="72"/>
      <c r="N235" s="91"/>
      <c r="O235" s="31"/>
      <c r="P235" s="92"/>
      <c r="Q235" s="41"/>
      <c r="S235" s="10" t="s">
        <v>59</v>
      </c>
      <c r="AP235" s="90" t="s">
        <v>148</v>
      </c>
      <c r="AQ235" s="10">
        <v>3000</v>
      </c>
    </row>
    <row r="236" spans="2:43" ht="12.75" customHeight="1">
      <c r="B236" s="30"/>
      <c r="C236" s="215"/>
      <c r="D236" s="77" t="s">
        <v>50</v>
      </c>
      <c r="E236" s="46" t="s">
        <v>4</v>
      </c>
      <c r="F236" s="231">
        <f>P50+P60+P70</f>
        <v>0</v>
      </c>
      <c r="G236" s="46"/>
      <c r="H236" s="72" t="s">
        <v>157</v>
      </c>
      <c r="I236" s="46"/>
      <c r="J236" s="46"/>
      <c r="K236" s="31"/>
      <c r="L236" s="31"/>
      <c r="M236" s="72"/>
      <c r="N236" s="91"/>
      <c r="O236" s="31"/>
      <c r="P236" s="47"/>
      <c r="Q236" s="41"/>
      <c r="S236" s="10" t="s">
        <v>137</v>
      </c>
      <c r="AP236" s="90" t="s">
        <v>149</v>
      </c>
      <c r="AQ236" s="10">
        <v>3500</v>
      </c>
    </row>
    <row r="237" spans="2:43" ht="12.75" customHeight="1">
      <c r="B237" s="30"/>
      <c r="C237" s="215"/>
      <c r="D237" s="77"/>
      <c r="E237" s="46"/>
      <c r="F237" s="11"/>
      <c r="G237" s="46"/>
      <c r="H237" s="72"/>
      <c r="I237" s="46"/>
      <c r="J237" s="46"/>
      <c r="K237" s="31"/>
      <c r="L237" s="31"/>
      <c r="M237" s="72"/>
      <c r="N237" s="31"/>
      <c r="O237" s="31"/>
      <c r="P237" s="26"/>
      <c r="Q237" s="41"/>
      <c r="S237" s="10" t="s">
        <v>59</v>
      </c>
      <c r="AP237" s="90" t="s">
        <v>150</v>
      </c>
      <c r="AQ237" s="10">
        <v>4000</v>
      </c>
    </row>
    <row r="238" spans="2:43" ht="12.75" customHeight="1">
      <c r="B238" s="30"/>
      <c r="C238" s="215"/>
      <c r="D238" s="93" t="s">
        <v>128</v>
      </c>
      <c r="E238" s="44" t="s">
        <v>4</v>
      </c>
      <c r="F238" s="233">
        <f>P106</f>
        <v>0</v>
      </c>
      <c r="G238" s="44"/>
      <c r="H238" s="94" t="s">
        <v>158</v>
      </c>
      <c r="I238" s="44"/>
      <c r="J238" s="46"/>
      <c r="K238" s="31"/>
      <c r="L238" s="31"/>
      <c r="M238" s="72"/>
      <c r="N238" s="95"/>
      <c r="O238" s="31"/>
      <c r="P238" s="26"/>
      <c r="Q238" s="41"/>
      <c r="S238" s="10" t="s">
        <v>137</v>
      </c>
      <c r="AP238" s="90" t="s">
        <v>151</v>
      </c>
      <c r="AQ238" s="10">
        <v>4500</v>
      </c>
    </row>
    <row r="239" spans="2:43" ht="12.75" customHeight="1">
      <c r="B239" s="30"/>
      <c r="C239" s="215"/>
      <c r="D239" s="77"/>
      <c r="E239" s="46"/>
      <c r="F239" s="11"/>
      <c r="G239" s="46"/>
      <c r="H239" s="72"/>
      <c r="I239" s="46"/>
      <c r="J239" s="46"/>
      <c r="K239" s="31"/>
      <c r="L239" s="31"/>
      <c r="M239" s="72"/>
      <c r="N239" s="95"/>
      <c r="O239" s="31"/>
      <c r="P239" s="26"/>
      <c r="Q239" s="96"/>
      <c r="AP239" s="90" t="s">
        <v>152</v>
      </c>
      <c r="AQ239" s="10">
        <v>5000</v>
      </c>
    </row>
    <row r="240" spans="2:43" ht="12.75" customHeight="1">
      <c r="B240" s="30"/>
      <c r="C240" s="215"/>
      <c r="D240" s="77" t="s">
        <v>138</v>
      </c>
      <c r="E240" s="46" t="s">
        <v>4</v>
      </c>
      <c r="F240" s="11">
        <f>F230+F232+F234+F236+F238</f>
        <v>0</v>
      </c>
      <c r="G240" s="46"/>
      <c r="H240" s="72" t="s">
        <v>139</v>
      </c>
      <c r="I240" s="46"/>
      <c r="K240" s="31"/>
      <c r="L240" s="31"/>
      <c r="M240" s="31"/>
      <c r="N240" s="95"/>
      <c r="O240" s="31"/>
      <c r="P240" s="26"/>
      <c r="Q240" s="41"/>
      <c r="S240" s="98" t="s">
        <v>259</v>
      </c>
      <c r="Y240" s="98" t="str">
        <f>V244&amp;CHAR(10)&amp;V245&amp;CHAR(10)&amp;V246&amp;CHAR(10)&amp;V247</f>
        <v xml:space="preserve"> [Oblazione = Cdc x 2] 0
 [Oblazione = Cdc x 1] 0
 [Oblazione = Cdc x 2 + maggiorazione 20%] 0
 [Oblazione = Cdc x 1 + maggiorazione 20%] 0</v>
      </c>
      <c r="Z240" s="98"/>
    </row>
    <row r="241" spans="2:43" ht="12.75" customHeight="1">
      <c r="B241" s="30"/>
      <c r="C241" s="72"/>
      <c r="J241" s="46"/>
      <c r="K241" s="31"/>
      <c r="L241" s="31"/>
      <c r="M241" s="72"/>
      <c r="N241" s="31"/>
      <c r="O241" s="31"/>
      <c r="P241" s="31"/>
      <c r="Q241" s="41"/>
      <c r="S241" s="98" t="s">
        <v>260</v>
      </c>
    </row>
    <row r="242" spans="2:43" ht="12.75" customHeight="1">
      <c r="B242" s="30"/>
      <c r="C242" s="31"/>
      <c r="D242" s="31"/>
      <c r="E242" s="31"/>
      <c r="F242" s="31"/>
      <c r="G242" s="31"/>
      <c r="H242" s="31"/>
      <c r="I242" s="31"/>
      <c r="J242" s="217" t="str">
        <f>IF(K232="Lettera a)","Lett a) Moltiplicare x 1 solo in caso di esonero dal CdC (art. 32 L.R. 15/2013)","")</f>
        <v/>
      </c>
      <c r="K242" s="218"/>
      <c r="L242" s="31"/>
      <c r="M242" s="31"/>
      <c r="N242" s="31"/>
      <c r="O242" s="31"/>
      <c r="P242" s="219"/>
      <c r="Q242" s="41"/>
      <c r="S242" s="98" t="s">
        <v>261</v>
      </c>
    </row>
    <row r="243" spans="2:43" ht="12.75" customHeight="1">
      <c r="B243" s="30"/>
      <c r="C243" s="72"/>
      <c r="D243" s="72"/>
      <c r="E243" s="31"/>
      <c r="F243" s="31"/>
      <c r="G243" s="31"/>
      <c r="H243" s="223"/>
      <c r="I243" s="31"/>
      <c r="J243" s="217" t="str">
        <f>IF(K233="Lettera a)","Lett a) Moltiplicare x 1 solo in caso di esonero dal CdC (art. 32 L.R. 15/2013)","")</f>
        <v/>
      </c>
      <c r="K243" s="46"/>
      <c r="L243" s="224"/>
      <c r="M243" s="31"/>
      <c r="N243" s="220" t="s">
        <v>140</v>
      </c>
      <c r="O243" s="99"/>
      <c r="P243" s="31"/>
      <c r="Q243" s="41"/>
      <c r="S243" s="98" t="s">
        <v>262</v>
      </c>
      <c r="AP243" s="97" t="e">
        <f>IF(#REF!&lt;2000,2000,#REF!)</f>
        <v>#REF!</v>
      </c>
      <c r="AQ243" s="98" t="s">
        <v>179</v>
      </c>
    </row>
    <row r="244" spans="2:43" ht="12.75" customHeight="1">
      <c r="B244" s="30"/>
      <c r="C244" s="31"/>
      <c r="D244" s="72" t="s">
        <v>254</v>
      </c>
      <c r="E244" s="31"/>
      <c r="F244" s="31"/>
      <c r="G244" s="31"/>
      <c r="H244" s="223"/>
      <c r="I244" s="31"/>
      <c r="J244" s="46"/>
      <c r="K244" s="46"/>
      <c r="L244" s="231">
        <f>IF(AND(L231="SI",L234="NO"),S247,0)</f>
        <v>0</v>
      </c>
      <c r="M244" s="31"/>
      <c r="N244" s="31"/>
      <c r="O244" s="31"/>
      <c r="P244" s="31"/>
      <c r="Q244" s="41"/>
      <c r="V244" s="98" t="str">
        <f>" [Oblazione = Cdc x 2] "&amp;L244</f>
        <v xml:space="preserve"> [Oblazione = Cdc x 2] 0</v>
      </c>
      <c r="AP244" s="97" t="e">
        <f>IF(#REF!&lt;1000,1000,#REF!)</f>
        <v>#REF!</v>
      </c>
      <c r="AQ244" s="98" t="s">
        <v>180</v>
      </c>
    </row>
    <row r="245" spans="2:43" ht="12.75" customHeight="1">
      <c r="B245" s="30"/>
      <c r="C245" s="72"/>
      <c r="D245" s="72" t="s">
        <v>255</v>
      </c>
      <c r="E245" s="31"/>
      <c r="F245" s="31"/>
      <c r="G245" s="31"/>
      <c r="H245" s="31"/>
      <c r="I245" s="31"/>
      <c r="J245" s="31"/>
      <c r="K245" s="31"/>
      <c r="L245" s="231">
        <f>IF(AND(L231="SI",L234="SI"),S248,0)</f>
        <v>0</v>
      </c>
      <c r="M245" s="31"/>
      <c r="N245" s="220" t="s">
        <v>141</v>
      </c>
      <c r="O245" s="31"/>
      <c r="P245" s="31"/>
      <c r="Q245" s="41"/>
      <c r="T245" s="87"/>
      <c r="V245" s="98" t="str">
        <f>" [Oblazione = Cdc x 1] "&amp;L245</f>
        <v xml:space="preserve"> [Oblazione = Cdc x 1] 0</v>
      </c>
    </row>
    <row r="246" spans="2:43" ht="12.75" customHeight="1">
      <c r="B246" s="30"/>
      <c r="C246" s="72"/>
      <c r="D246" s="72" t="s">
        <v>256</v>
      </c>
      <c r="E246" s="31"/>
      <c r="F246" s="31"/>
      <c r="G246" s="31"/>
      <c r="H246" s="31"/>
      <c r="I246" s="31"/>
      <c r="J246" s="31"/>
      <c r="K246" s="31"/>
      <c r="L246" s="231">
        <f>IF(AND(L231="NO",L234="NO"),S249,0)</f>
        <v>0</v>
      </c>
      <c r="M246" s="72"/>
      <c r="N246" s="31"/>
      <c r="O246" s="31"/>
      <c r="P246" s="31"/>
      <c r="Q246" s="41"/>
      <c r="V246" s="98" t="str">
        <f>" [Oblazione = Cdc x 2 + maggiorazione 20%] "&amp;L246</f>
        <v xml:space="preserve"> [Oblazione = Cdc x 2 + maggiorazione 20%] 0</v>
      </c>
    </row>
    <row r="247" spans="2:43" ht="12.75" customHeight="1">
      <c r="B247" s="30"/>
      <c r="C247" s="72"/>
      <c r="D247" s="72" t="s">
        <v>257</v>
      </c>
      <c r="E247" s="31"/>
      <c r="F247" s="31"/>
      <c r="G247" s="31"/>
      <c r="H247" s="223"/>
      <c r="I247" s="31"/>
      <c r="J247" s="46"/>
      <c r="K247" s="46"/>
      <c r="L247" s="231">
        <f>IF(AND(L231="NO",L234="SI"),S250,0)</f>
        <v>0</v>
      </c>
      <c r="M247" s="31"/>
      <c r="N247" s="31"/>
      <c r="O247" s="31"/>
      <c r="P247" s="31"/>
      <c r="Q247" s="41"/>
      <c r="S247" s="97">
        <f>F240*2</f>
        <v>0</v>
      </c>
      <c r="V247" s="98" t="str">
        <f>" [Oblazione = Cdc x 1 + maggiorazione 20%] "&amp;L247</f>
        <v xml:space="preserve"> [Oblazione = Cdc x 1 + maggiorazione 20%] 0</v>
      </c>
    </row>
    <row r="248" spans="2:43" ht="12.75" customHeight="1">
      <c r="B248" s="30"/>
      <c r="C248" s="72"/>
      <c r="D248" s="31"/>
      <c r="E248" s="31"/>
      <c r="F248" s="31"/>
      <c r="G248" s="31"/>
      <c r="H248" s="31"/>
      <c r="I248" s="31"/>
      <c r="J248" s="31"/>
      <c r="K248" s="31"/>
      <c r="L248" s="231"/>
      <c r="M248" s="31"/>
      <c r="N248" s="31"/>
      <c r="O248" s="31"/>
      <c r="P248" s="31"/>
      <c r="Q248" s="41"/>
      <c r="S248" s="97">
        <f>F240</f>
        <v>0</v>
      </c>
    </row>
    <row r="249" spans="2:43" ht="12.75" customHeight="1">
      <c r="B249" s="30"/>
      <c r="C249" s="72"/>
      <c r="D249" s="225" t="s">
        <v>258</v>
      </c>
      <c r="E249" s="100"/>
      <c r="F249" s="100"/>
      <c r="G249" s="100"/>
      <c r="H249" s="226"/>
      <c r="I249" s="100"/>
      <c r="J249" s="101"/>
      <c r="K249" s="101"/>
      <c r="L249" s="232">
        <f>SUM(L244:L247)</f>
        <v>0</v>
      </c>
      <c r="M249" s="72"/>
      <c r="N249" s="31"/>
      <c r="O249" s="31"/>
      <c r="P249" s="31"/>
      <c r="Q249" s="41"/>
      <c r="S249" s="97">
        <f>F240*2*1.2</f>
        <v>0</v>
      </c>
    </row>
    <row r="250" spans="2:43" ht="12.75" customHeight="1">
      <c r="B250" s="30"/>
      <c r="C250" s="72"/>
      <c r="D250" s="31"/>
      <c r="E250" s="31"/>
      <c r="F250" s="31"/>
      <c r="G250" s="31"/>
      <c r="H250" s="31"/>
      <c r="I250" s="31"/>
      <c r="J250" s="31"/>
      <c r="K250" s="31"/>
      <c r="L250" s="231"/>
      <c r="M250" s="72"/>
      <c r="N250" s="31"/>
      <c r="O250" s="31"/>
      <c r="P250" s="31"/>
      <c r="Q250" s="41"/>
      <c r="S250" s="97">
        <f>F240*1.2</f>
        <v>0</v>
      </c>
    </row>
    <row r="251" spans="2:43" ht="12.75" customHeight="1">
      <c r="B251" s="30"/>
      <c r="C251" s="72"/>
      <c r="D251" s="215" t="s">
        <v>159</v>
      </c>
      <c r="E251" s="31" t="s">
        <v>4</v>
      </c>
      <c r="F251" s="215" t="s">
        <v>160</v>
      </c>
      <c r="G251" s="31"/>
      <c r="H251" s="31"/>
      <c r="I251" s="31"/>
      <c r="J251" s="31"/>
      <c r="K251" s="31"/>
      <c r="L251" s="231">
        <f>L162+L179</f>
        <v>0</v>
      </c>
      <c r="M251" s="72"/>
      <c r="N251" s="31"/>
      <c r="O251" s="31"/>
      <c r="P251" s="31"/>
      <c r="Q251" s="41"/>
    </row>
    <row r="252" spans="2:43" ht="12.75" customHeight="1">
      <c r="B252" s="30"/>
      <c r="C252" s="72"/>
      <c r="D252" s="215" t="s">
        <v>60</v>
      </c>
      <c r="E252" s="31" t="s">
        <v>4</v>
      </c>
      <c r="F252" s="215" t="s">
        <v>283</v>
      </c>
      <c r="G252" s="31"/>
      <c r="H252" s="31"/>
      <c r="I252" s="31"/>
      <c r="J252" s="31"/>
      <c r="K252" s="31"/>
      <c r="L252" s="231">
        <f>L125+L142</f>
        <v>0</v>
      </c>
      <c r="M252" s="72"/>
      <c r="N252" s="31"/>
      <c r="O252" s="31"/>
      <c r="P252" s="31"/>
      <c r="Q252" s="41"/>
    </row>
    <row r="253" spans="2:43" ht="12.75" customHeight="1">
      <c r="B253" s="30"/>
      <c r="C253" s="72"/>
      <c r="D253" s="65" t="s">
        <v>200</v>
      </c>
      <c r="E253" s="43" t="s">
        <v>4</v>
      </c>
      <c r="F253" s="65" t="s">
        <v>206</v>
      </c>
      <c r="G253" s="43"/>
      <c r="H253" s="43"/>
      <c r="I253" s="43"/>
      <c r="J253" s="43"/>
      <c r="K253" s="43"/>
      <c r="L253" s="233">
        <f>L203</f>
        <v>0</v>
      </c>
      <c r="M253" s="72"/>
      <c r="N253" s="31"/>
      <c r="O253" s="31"/>
      <c r="P253" s="31"/>
      <c r="Q253" s="41"/>
    </row>
    <row r="254" spans="2:43" ht="12.75" customHeight="1">
      <c r="B254" s="30"/>
      <c r="C254" s="72"/>
      <c r="D254" s="72" t="s">
        <v>161</v>
      </c>
      <c r="E254" s="31" t="s">
        <v>4</v>
      </c>
      <c r="F254" s="72" t="s">
        <v>162</v>
      </c>
      <c r="G254" s="77"/>
      <c r="H254" s="31"/>
      <c r="I254" s="31"/>
      <c r="J254" s="31"/>
      <c r="K254" s="31"/>
      <c r="L254" s="231">
        <f>L251+L252+L253</f>
        <v>0</v>
      </c>
      <c r="M254" s="72"/>
      <c r="N254" s="31"/>
      <c r="O254" s="31"/>
      <c r="P254" s="31"/>
      <c r="Q254" s="41"/>
    </row>
    <row r="255" spans="2:43" ht="12.75" customHeight="1">
      <c r="B255" s="30"/>
      <c r="C255" s="72"/>
      <c r="D255" s="31"/>
      <c r="E255" s="31"/>
      <c r="F255" s="31"/>
      <c r="G255" s="31"/>
      <c r="H255" s="31"/>
      <c r="I255" s="31"/>
      <c r="J255" s="31"/>
      <c r="K255" s="31"/>
      <c r="L255" s="231"/>
      <c r="M255" s="72"/>
      <c r="N255" s="31"/>
      <c r="O255" s="31"/>
      <c r="P255" s="31"/>
      <c r="Q255" s="102"/>
      <c r="V255" s="268"/>
    </row>
    <row r="256" spans="2:43" ht="12.75" customHeight="1">
      <c r="B256" s="30"/>
      <c r="C256" s="43"/>
      <c r="D256" s="94" t="s">
        <v>153</v>
      </c>
      <c r="E256" s="44" t="s">
        <v>4</v>
      </c>
      <c r="F256" s="94" t="s">
        <v>207</v>
      </c>
      <c r="G256" s="44"/>
      <c r="H256" s="94"/>
      <c r="I256" s="44"/>
      <c r="J256" s="44"/>
      <c r="K256" s="43"/>
      <c r="L256" s="233">
        <f>P217</f>
        <v>0</v>
      </c>
      <c r="M256" s="31"/>
      <c r="N256" s="31"/>
      <c r="O256" s="31"/>
      <c r="P256" s="31"/>
      <c r="Q256" s="102"/>
    </row>
    <row r="257" spans="2:19" ht="12.75" customHeight="1">
      <c r="B257" s="30"/>
      <c r="C257" s="72"/>
      <c r="D257" s="31"/>
      <c r="E257" s="31"/>
      <c r="F257" s="31"/>
      <c r="G257" s="31"/>
      <c r="H257" s="31"/>
      <c r="I257" s="31"/>
      <c r="J257" s="31"/>
      <c r="K257" s="31"/>
      <c r="L257" s="231"/>
      <c r="M257" s="72"/>
      <c r="N257" s="31"/>
      <c r="O257" s="31"/>
      <c r="P257" s="31"/>
      <c r="Q257" s="102"/>
    </row>
    <row r="258" spans="2:19" ht="12.75" customHeight="1">
      <c r="B258" s="30"/>
      <c r="C258" s="72"/>
      <c r="D258" s="221" t="s">
        <v>163</v>
      </c>
      <c r="E258" s="123"/>
      <c r="F258" s="123"/>
      <c r="G258" s="123"/>
      <c r="H258" s="221"/>
      <c r="I258" s="123"/>
      <c r="J258" s="123"/>
      <c r="K258" s="123" t="s">
        <v>4</v>
      </c>
      <c r="L258" s="231">
        <f>L249+L254+L256</f>
        <v>0</v>
      </c>
      <c r="M258" s="72"/>
      <c r="N258" s="31"/>
      <c r="O258" s="31"/>
      <c r="P258" s="31"/>
      <c r="Q258" s="103"/>
    </row>
    <row r="259" spans="2:19" ht="12.75" customHeight="1">
      <c r="B259" s="30"/>
      <c r="C259" s="31"/>
      <c r="D259" s="31"/>
      <c r="E259" s="31"/>
      <c r="F259" s="31"/>
      <c r="G259" s="31"/>
      <c r="H259" s="31"/>
      <c r="I259" s="31"/>
      <c r="J259" s="31"/>
      <c r="K259" s="31"/>
      <c r="L259" s="231"/>
      <c r="M259" s="31"/>
      <c r="N259" s="31"/>
      <c r="O259" s="222"/>
      <c r="P259" s="31"/>
      <c r="Q259" s="41"/>
    </row>
    <row r="260" spans="2:19" ht="12.75" customHeight="1" thickBot="1">
      <c r="B260" s="48"/>
      <c r="C260" s="104"/>
      <c r="D260" s="49"/>
      <c r="E260" s="49"/>
      <c r="F260" s="49"/>
      <c r="G260" s="49"/>
      <c r="H260" s="104"/>
      <c r="I260" s="49"/>
      <c r="J260" s="49"/>
      <c r="K260" s="49"/>
      <c r="L260" s="49"/>
      <c r="M260" s="104"/>
      <c r="N260" s="105"/>
      <c r="O260" s="49"/>
      <c r="P260" s="49"/>
      <c r="Q260" s="50"/>
    </row>
    <row r="261" spans="2:19" ht="12.75" customHeight="1">
      <c r="B261" s="334" t="s">
        <v>251</v>
      </c>
      <c r="C261" s="335"/>
      <c r="D261" s="335"/>
      <c r="E261" s="335"/>
      <c r="F261" s="335"/>
      <c r="G261" s="335"/>
      <c r="H261" s="335"/>
      <c r="I261" s="335"/>
      <c r="J261" s="335"/>
      <c r="K261" s="335"/>
      <c r="L261" s="335"/>
      <c r="M261" s="335"/>
      <c r="N261" s="335"/>
      <c r="O261" s="335"/>
      <c r="P261" s="336"/>
      <c r="Q261" s="340" t="s">
        <v>208</v>
      </c>
      <c r="S261" s="106" t="s">
        <v>269</v>
      </c>
    </row>
    <row r="262" spans="2:19" ht="12.75" customHeight="1">
      <c r="B262" s="337"/>
      <c r="C262" s="338"/>
      <c r="D262" s="338"/>
      <c r="E262" s="338"/>
      <c r="F262" s="338"/>
      <c r="G262" s="338"/>
      <c r="H262" s="338"/>
      <c r="I262" s="338"/>
      <c r="J262" s="338"/>
      <c r="K262" s="338"/>
      <c r="L262" s="338"/>
      <c r="M262" s="338"/>
      <c r="N262" s="338"/>
      <c r="O262" s="338"/>
      <c r="P262" s="339"/>
      <c r="Q262" s="365"/>
      <c r="S262" s="106" t="s">
        <v>270</v>
      </c>
    </row>
    <row r="263" spans="2:19" ht="12.75" customHeight="1">
      <c r="B263" s="343" t="s">
        <v>265</v>
      </c>
      <c r="C263" s="367"/>
      <c r="D263" s="367"/>
      <c r="E263" s="367"/>
      <c r="F263" s="367"/>
      <c r="G263" s="367"/>
      <c r="H263" s="367"/>
      <c r="I263" s="367"/>
      <c r="J263" s="367"/>
      <c r="K263" s="367"/>
      <c r="L263" s="367"/>
      <c r="M263" s="367"/>
      <c r="N263" s="367"/>
      <c r="O263" s="367"/>
      <c r="P263" s="368"/>
      <c r="Q263" s="365"/>
      <c r="S263" s="106" t="s">
        <v>271</v>
      </c>
    </row>
    <row r="264" spans="2:19" ht="12.75" customHeight="1" thickBot="1">
      <c r="B264" s="369"/>
      <c r="C264" s="370"/>
      <c r="D264" s="370"/>
      <c r="E264" s="370"/>
      <c r="F264" s="370"/>
      <c r="G264" s="370"/>
      <c r="H264" s="370"/>
      <c r="I264" s="370"/>
      <c r="J264" s="370"/>
      <c r="K264" s="370"/>
      <c r="L264" s="370"/>
      <c r="M264" s="370"/>
      <c r="N264" s="370"/>
      <c r="O264" s="370"/>
      <c r="P264" s="371"/>
      <c r="Q264" s="366"/>
    </row>
    <row r="265" spans="2:19" ht="12.75" customHeight="1">
      <c r="B265" s="107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9"/>
    </row>
    <row r="266" spans="2:19" ht="12.75" customHeight="1">
      <c r="B266" s="110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2"/>
    </row>
    <row r="267" spans="2:19" ht="12.75" customHeight="1">
      <c r="B267" s="30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73"/>
      <c r="Q267" s="74"/>
    </row>
    <row r="268" spans="2:19" ht="12.75" customHeight="1">
      <c r="B268" s="30"/>
      <c r="C268" s="221" t="s">
        <v>143</v>
      </c>
      <c r="D268" s="31"/>
      <c r="E268" s="31"/>
      <c r="F268" s="31"/>
      <c r="G268" s="31"/>
      <c r="H268" s="39"/>
      <c r="I268" s="382" t="s">
        <v>273</v>
      </c>
      <c r="J268" s="383"/>
      <c r="K268" s="383"/>
      <c r="L268" s="383"/>
      <c r="M268" s="383"/>
      <c r="N268" s="383"/>
      <c r="O268" s="384"/>
      <c r="P268" s="375" t="s">
        <v>137</v>
      </c>
      <c r="Q268" s="74"/>
    </row>
    <row r="269" spans="2:19" ht="12.75" customHeight="1">
      <c r="B269" s="30"/>
      <c r="F269" s="31"/>
      <c r="G269" s="31"/>
      <c r="H269" s="39"/>
      <c r="I269" s="385"/>
      <c r="J269" s="386"/>
      <c r="K269" s="386"/>
      <c r="L269" s="386"/>
      <c r="M269" s="386"/>
      <c r="N269" s="386"/>
      <c r="O269" s="387"/>
      <c r="P269" s="376"/>
      <c r="Q269" s="41"/>
    </row>
    <row r="270" spans="2:19" ht="12.75" customHeight="1">
      <c r="B270" s="30"/>
      <c r="C270" s="392" t="s">
        <v>263</v>
      </c>
      <c r="D270" s="392"/>
      <c r="E270" s="392"/>
      <c r="F270" s="393"/>
      <c r="G270" s="393"/>
      <c r="H270" s="394"/>
      <c r="I270" s="377" t="s">
        <v>274</v>
      </c>
      <c r="J270" s="378"/>
      <c r="K270" s="378"/>
      <c r="L270" s="378"/>
      <c r="M270" s="378"/>
      <c r="N270" s="378"/>
      <c r="O270" s="378"/>
      <c r="P270" s="379"/>
      <c r="Q270" s="41"/>
    </row>
    <row r="271" spans="2:19" ht="12.75" customHeight="1">
      <c r="B271" s="30"/>
      <c r="C271" s="31"/>
      <c r="D271" s="31"/>
      <c r="E271" s="31"/>
      <c r="F271" s="31"/>
      <c r="G271" s="113"/>
      <c r="H271" s="39"/>
      <c r="I271" s="114" t="s">
        <v>164</v>
      </c>
      <c r="J271" s="53"/>
      <c r="K271" s="21"/>
      <c r="L271" s="53"/>
      <c r="M271" s="22"/>
      <c r="N271" s="53"/>
      <c r="O271" s="22"/>
      <c r="P271" s="380">
        <f>IF(F280&lt;5000.01,0,S271)</f>
        <v>0</v>
      </c>
      <c r="Q271" s="41"/>
      <c r="S271" s="97">
        <f>IF(P268="NO",0,F280/2)</f>
        <v>0</v>
      </c>
    </row>
    <row r="272" spans="2:19" ht="12.75" customHeight="1">
      <c r="B272" s="30"/>
      <c r="C272" s="227" t="str">
        <f>IF(L231="NO",S262,IF(L231="SI",S261," "))</f>
        <v>SANATORIA CON DOPPIA CONFORMITA'</v>
      </c>
      <c r="D272" s="115"/>
      <c r="E272" s="31"/>
      <c r="F272" s="31"/>
      <c r="G272" s="31"/>
      <c r="H272" s="39"/>
      <c r="I272" s="116" t="s">
        <v>165</v>
      </c>
      <c r="J272" s="43"/>
      <c r="K272" s="43"/>
      <c r="L272" s="117"/>
      <c r="M272" s="117"/>
      <c r="N272" s="43"/>
      <c r="O272" s="117"/>
      <c r="P272" s="381"/>
      <c r="Q272" s="41"/>
    </row>
    <row r="273" spans="2:19" ht="12.75" customHeight="1">
      <c r="B273" s="30"/>
      <c r="C273" s="31"/>
      <c r="D273" s="31"/>
      <c r="E273" s="31"/>
      <c r="F273" s="31"/>
      <c r="G273" s="31"/>
      <c r="H273" s="39"/>
      <c r="I273" s="118"/>
      <c r="J273" s="31"/>
      <c r="K273" s="31"/>
      <c r="L273" s="39"/>
      <c r="M273" s="39"/>
      <c r="N273" s="31"/>
      <c r="O273" s="119" t="s">
        <v>166</v>
      </c>
      <c r="P273" s="239">
        <f>P271</f>
        <v>0</v>
      </c>
      <c r="Q273" s="41"/>
    </row>
    <row r="274" spans="2:19" ht="12.75" customHeight="1">
      <c r="B274" s="30"/>
      <c r="C274" s="227" t="str">
        <f>IF(L234="NO","",IF(L234="SI",S263," "))</f>
        <v/>
      </c>
      <c r="D274" s="72"/>
      <c r="E274" s="31"/>
      <c r="F274" s="39"/>
      <c r="G274" s="39"/>
      <c r="H274" s="39"/>
      <c r="I274" s="114" t="s">
        <v>167</v>
      </c>
      <c r="J274" s="53"/>
      <c r="K274" s="21"/>
      <c r="L274" s="22"/>
      <c r="M274" s="22"/>
      <c r="N274" s="22"/>
      <c r="O274" s="22"/>
      <c r="P274" s="380">
        <f>P271/2</f>
        <v>0</v>
      </c>
      <c r="Q274" s="41"/>
    </row>
    <row r="275" spans="2:19" ht="12.75" customHeight="1">
      <c r="B275" s="30"/>
      <c r="C275" s="99"/>
      <c r="D275" s="31"/>
      <c r="E275" s="31"/>
      <c r="F275" s="31"/>
      <c r="G275" s="39"/>
      <c r="H275" s="39"/>
      <c r="I275" s="116" t="s">
        <v>168</v>
      </c>
      <c r="J275" s="43"/>
      <c r="K275" s="43"/>
      <c r="L275" s="117"/>
      <c r="M275" s="117"/>
      <c r="N275" s="117"/>
      <c r="O275" s="117"/>
      <c r="P275" s="381"/>
      <c r="Q275" s="41"/>
    </row>
    <row r="276" spans="2:19" ht="12.75" customHeight="1">
      <c r="B276" s="30"/>
      <c r="C276" s="31"/>
      <c r="D276" s="77" t="s">
        <v>144</v>
      </c>
      <c r="E276" s="31" t="s">
        <v>4</v>
      </c>
      <c r="F276" s="231">
        <f>L249</f>
        <v>0</v>
      </c>
      <c r="G276" s="39"/>
      <c r="H276" s="39"/>
      <c r="I276" s="114" t="s">
        <v>169</v>
      </c>
      <c r="J276" s="53"/>
      <c r="K276" s="21"/>
      <c r="L276" s="22"/>
      <c r="M276" s="22"/>
      <c r="N276" s="22"/>
      <c r="O276" s="22"/>
      <c r="P276" s="380">
        <f>P271/2</f>
        <v>0</v>
      </c>
      <c r="Q276" s="41"/>
    </row>
    <row r="277" spans="2:19" ht="12.75" customHeight="1">
      <c r="B277" s="30"/>
      <c r="C277" s="31"/>
      <c r="D277" s="31"/>
      <c r="E277" s="31"/>
      <c r="F277" s="31"/>
      <c r="G277" s="39"/>
      <c r="H277" s="39"/>
      <c r="I277" s="116" t="s">
        <v>170</v>
      </c>
      <c r="J277" s="117"/>
      <c r="K277" s="117"/>
      <c r="L277" s="117"/>
      <c r="M277" s="117"/>
      <c r="N277" s="117"/>
      <c r="O277" s="117"/>
      <c r="P277" s="381"/>
      <c r="Q277" s="41"/>
    </row>
    <row r="278" spans="2:19" ht="12.75" customHeight="1">
      <c r="B278" s="30"/>
      <c r="C278" s="31"/>
      <c r="D278" s="77" t="s">
        <v>171</v>
      </c>
      <c r="E278" s="31" t="s">
        <v>4</v>
      </c>
      <c r="F278" s="231">
        <f>L254</f>
        <v>0</v>
      </c>
      <c r="G278" s="39"/>
      <c r="H278" s="39"/>
      <c r="I278" s="31"/>
      <c r="J278" s="31"/>
      <c r="K278" s="31"/>
      <c r="L278" s="31"/>
      <c r="M278" s="31"/>
      <c r="N278" s="31"/>
      <c r="O278" s="31"/>
      <c r="P278" s="31"/>
      <c r="Q278" s="41"/>
    </row>
    <row r="279" spans="2:19" ht="12.75" customHeight="1">
      <c r="B279" s="30"/>
      <c r="C279" s="31"/>
      <c r="D279" s="31"/>
      <c r="E279" s="31"/>
      <c r="F279" s="31"/>
      <c r="G279" s="39"/>
      <c r="H279" s="39"/>
      <c r="I279" s="31"/>
      <c r="J279" s="31"/>
      <c r="K279" s="31"/>
      <c r="L279" s="31"/>
      <c r="M279" s="31"/>
      <c r="N279" s="31"/>
      <c r="O279" s="31"/>
      <c r="P279" s="31"/>
      <c r="Q279" s="41"/>
    </row>
    <row r="280" spans="2:19" ht="12.75" customHeight="1">
      <c r="B280" s="30"/>
      <c r="C280" s="31"/>
      <c r="D280" s="77" t="s">
        <v>7</v>
      </c>
      <c r="E280" s="31" t="s">
        <v>4</v>
      </c>
      <c r="F280" s="231">
        <f>F276+F278</f>
        <v>0</v>
      </c>
      <c r="G280" s="39"/>
      <c r="H280" s="39"/>
      <c r="I280" s="72" t="s">
        <v>308</v>
      </c>
      <c r="J280" s="31"/>
      <c r="K280" s="31"/>
      <c r="L280" s="31"/>
      <c r="M280" s="31"/>
      <c r="N280" s="31"/>
      <c r="O280" s="31"/>
      <c r="P280" s="31"/>
      <c r="Q280" s="41"/>
    </row>
    <row r="281" spans="2:19" ht="12.75" customHeight="1">
      <c r="B281" s="30"/>
      <c r="C281" s="99"/>
      <c r="D281" s="72"/>
      <c r="E281" s="31"/>
      <c r="F281" s="120"/>
      <c r="G281" s="31"/>
      <c r="H281" s="91"/>
      <c r="I281" s="372"/>
      <c r="J281" s="373"/>
      <c r="K281" s="373"/>
      <c r="L281" s="373"/>
      <c r="M281" s="373"/>
      <c r="N281" s="373"/>
      <c r="O281" s="373"/>
      <c r="P281" s="31"/>
      <c r="Q281" s="41"/>
    </row>
    <row r="282" spans="2:19" ht="12.75" customHeight="1">
      <c r="B282" s="30"/>
      <c r="C282" s="121" t="s">
        <v>172</v>
      </c>
      <c r="D282" s="31"/>
      <c r="E282" s="31"/>
      <c r="F282" s="31"/>
      <c r="G282" s="31"/>
      <c r="H282" s="31"/>
      <c r="I282" s="372"/>
      <c r="J282" s="373"/>
      <c r="K282" s="373"/>
      <c r="L282" s="373"/>
      <c r="M282" s="373"/>
      <c r="N282" s="373"/>
      <c r="O282" s="373"/>
      <c r="P282" s="31"/>
      <c r="Q282" s="41"/>
    </row>
    <row r="283" spans="2:19" ht="12.75" customHeight="1">
      <c r="B283" s="30"/>
      <c r="C283" s="121" t="s">
        <v>264</v>
      </c>
      <c r="D283" s="31"/>
      <c r="E283" s="31"/>
      <c r="F283" s="31"/>
      <c r="G283" s="31"/>
      <c r="H283" s="31"/>
      <c r="I283" s="374"/>
      <c r="J283" s="329"/>
      <c r="K283" s="329"/>
      <c r="L283" s="329"/>
      <c r="M283" s="329"/>
      <c r="N283" s="329"/>
      <c r="O283" s="329"/>
      <c r="P283" s="329"/>
      <c r="Q283" s="41"/>
    </row>
    <row r="284" spans="2:19" ht="12.75" customHeight="1">
      <c r="B284" s="30"/>
      <c r="C284" s="121" t="s">
        <v>275</v>
      </c>
      <c r="D284" s="31"/>
      <c r="E284" s="31"/>
      <c r="F284" s="31"/>
      <c r="G284" s="31"/>
      <c r="H284" s="31"/>
      <c r="I284" s="91"/>
      <c r="J284" s="31"/>
      <c r="K284" s="38"/>
      <c r="L284" s="31"/>
      <c r="M284" s="39"/>
      <c r="N284" s="31"/>
      <c r="O284" s="39"/>
      <c r="P284" s="364"/>
      <c r="Q284" s="41"/>
      <c r="S284" s="97"/>
    </row>
    <row r="285" spans="2:19" ht="12.75" customHeight="1">
      <c r="B285" s="30"/>
      <c r="D285" s="31"/>
      <c r="E285" s="31"/>
      <c r="F285" s="31"/>
      <c r="G285" s="31"/>
      <c r="H285" s="31"/>
      <c r="I285" s="63"/>
      <c r="J285" s="31"/>
      <c r="K285" s="31"/>
      <c r="L285" s="39"/>
      <c r="M285" s="39"/>
      <c r="N285" s="31"/>
      <c r="O285" s="39"/>
      <c r="P285" s="329"/>
      <c r="Q285" s="41"/>
    </row>
    <row r="286" spans="2:19" ht="12.75" customHeight="1">
      <c r="B286" s="30"/>
      <c r="C286" s="31"/>
      <c r="D286" s="31"/>
      <c r="E286" s="31"/>
      <c r="F286" s="31"/>
      <c r="G286" s="31"/>
      <c r="H286" s="31"/>
      <c r="I286" s="63"/>
      <c r="J286" s="31"/>
      <c r="K286" s="31"/>
      <c r="L286" s="39"/>
      <c r="M286" s="39"/>
      <c r="N286" s="31"/>
      <c r="O286" s="228"/>
      <c r="P286" s="229"/>
      <c r="Q286" s="41"/>
    </row>
    <row r="287" spans="2:19" ht="12.75" customHeight="1">
      <c r="B287" s="30"/>
      <c r="C287" s="31"/>
      <c r="D287" s="31"/>
      <c r="E287" s="31"/>
      <c r="F287" s="31"/>
      <c r="G287" s="31"/>
      <c r="H287" s="31"/>
      <c r="I287" s="91"/>
      <c r="J287" s="31"/>
      <c r="K287" s="38"/>
      <c r="L287" s="39"/>
      <c r="M287" s="39"/>
      <c r="N287" s="39"/>
      <c r="O287" s="39"/>
      <c r="P287" s="364"/>
      <c r="Q287" s="41"/>
    </row>
    <row r="288" spans="2:19" ht="12.75" customHeight="1">
      <c r="B288" s="30"/>
      <c r="C288" s="63"/>
      <c r="D288" s="77" t="s">
        <v>153</v>
      </c>
      <c r="E288" s="31" t="s">
        <v>4</v>
      </c>
      <c r="F288" s="231">
        <f>L256</f>
        <v>0</v>
      </c>
      <c r="G288" s="31"/>
      <c r="H288" s="31"/>
      <c r="I288" s="63"/>
      <c r="J288" s="31"/>
      <c r="K288" s="31"/>
      <c r="L288" s="39"/>
      <c r="M288" s="39"/>
      <c r="N288" s="39"/>
      <c r="O288" s="39"/>
      <c r="P288" s="329"/>
      <c r="Q288" s="41"/>
    </row>
    <row r="289" spans="2:17" ht="12.75" customHeight="1">
      <c r="B289" s="30"/>
      <c r="C289" s="31"/>
      <c r="D289" s="31"/>
      <c r="E289" s="31"/>
      <c r="F289" s="31"/>
      <c r="G289" s="31"/>
      <c r="H289" s="31"/>
      <c r="I289" s="91"/>
      <c r="J289" s="31"/>
      <c r="K289" s="38"/>
      <c r="L289" s="39"/>
      <c r="M289" s="39"/>
      <c r="N289" s="39"/>
      <c r="O289" s="39"/>
      <c r="P289" s="364"/>
      <c r="Q289" s="41"/>
    </row>
    <row r="290" spans="2:17" ht="12.75" customHeight="1">
      <c r="B290" s="30"/>
      <c r="C290" s="121" t="s">
        <v>172</v>
      </c>
      <c r="D290" s="31"/>
      <c r="E290" s="31"/>
      <c r="F290" s="31"/>
      <c r="G290" s="31"/>
      <c r="H290" s="26"/>
      <c r="I290" s="63"/>
      <c r="J290" s="39"/>
      <c r="K290" s="39"/>
      <c r="L290" s="39"/>
      <c r="M290" s="39"/>
      <c r="N290" s="39"/>
      <c r="O290" s="39"/>
      <c r="P290" s="329"/>
      <c r="Q290" s="41"/>
    </row>
    <row r="291" spans="2:17" ht="12.75" customHeight="1">
      <c r="B291" s="30"/>
      <c r="C291" s="121" t="s">
        <v>264</v>
      </c>
      <c r="D291" s="31"/>
      <c r="E291" s="31"/>
      <c r="F291" s="31"/>
      <c r="G291" s="31"/>
      <c r="H291" s="26"/>
      <c r="I291" s="122"/>
      <c r="J291" s="5"/>
      <c r="K291" s="5"/>
      <c r="L291" s="5"/>
      <c r="M291" s="5"/>
      <c r="N291" s="5"/>
      <c r="O291" s="5"/>
      <c r="P291" s="5"/>
      <c r="Q291" s="41"/>
    </row>
    <row r="292" spans="2:17" ht="12.75" customHeight="1">
      <c r="B292" s="30"/>
      <c r="C292" s="121" t="s">
        <v>272</v>
      </c>
      <c r="D292" s="31"/>
      <c r="E292" s="31"/>
      <c r="F292" s="31"/>
      <c r="G292" s="31"/>
      <c r="H292" s="31"/>
      <c r="I292" s="5"/>
      <c r="J292" s="5"/>
      <c r="K292" s="5"/>
      <c r="L292" s="5"/>
      <c r="M292" s="5"/>
      <c r="N292" s="5"/>
      <c r="O292" s="5"/>
      <c r="P292" s="5"/>
      <c r="Q292" s="41"/>
    </row>
    <row r="293" spans="2:17" ht="12.75" customHeight="1">
      <c r="B293" s="30"/>
      <c r="D293" s="31"/>
      <c r="E293" s="31"/>
      <c r="F293" s="31"/>
      <c r="G293" s="31"/>
      <c r="H293" s="26"/>
      <c r="I293" s="5"/>
      <c r="J293" s="5"/>
      <c r="K293" s="5"/>
      <c r="L293" s="5"/>
      <c r="M293" s="5"/>
      <c r="N293" s="5"/>
      <c r="O293" s="5"/>
      <c r="P293" s="5"/>
      <c r="Q293" s="41"/>
    </row>
    <row r="294" spans="2:17" ht="12.75" customHeight="1">
      <c r="B294" s="30"/>
      <c r="C294" s="31"/>
      <c r="D294" s="31"/>
      <c r="E294" s="31"/>
      <c r="F294" s="31"/>
      <c r="G294" s="26"/>
      <c r="H294" s="26"/>
      <c r="I294" s="5"/>
      <c r="J294" s="5"/>
      <c r="K294" s="5"/>
      <c r="L294" s="5"/>
      <c r="M294" s="5"/>
      <c r="N294" s="5"/>
      <c r="O294" s="5"/>
      <c r="P294" s="5"/>
      <c r="Q294" s="41"/>
    </row>
    <row r="295" spans="2:17" ht="12.75" customHeight="1">
      <c r="B295" s="30"/>
      <c r="C295" s="31"/>
      <c r="D295" s="31"/>
      <c r="E295" s="31"/>
      <c r="F295" s="31"/>
      <c r="G295" s="31"/>
      <c r="H295" s="26"/>
      <c r="I295" s="5"/>
      <c r="J295" s="5"/>
      <c r="K295" s="5"/>
      <c r="L295" s="5"/>
      <c r="M295" s="5"/>
      <c r="N295" s="5"/>
      <c r="O295" s="5"/>
      <c r="P295" s="5"/>
      <c r="Q295" s="41"/>
    </row>
    <row r="296" spans="2:17" ht="12.75" customHeight="1">
      <c r="B296" s="30"/>
      <c r="C296" s="63"/>
      <c r="D296" s="77" t="s">
        <v>7</v>
      </c>
      <c r="E296" s="31" t="s">
        <v>4</v>
      </c>
      <c r="F296" s="231">
        <f>F280+F288</f>
        <v>0</v>
      </c>
      <c r="G296" s="26"/>
      <c r="H296" s="72" t="s">
        <v>276</v>
      </c>
      <c r="I296" s="5"/>
      <c r="J296" s="5"/>
      <c r="K296" s="5"/>
      <c r="L296" s="5"/>
      <c r="M296" s="5"/>
      <c r="N296" s="5"/>
      <c r="O296" s="5"/>
      <c r="P296" s="5"/>
      <c r="Q296" s="41"/>
    </row>
    <row r="297" spans="2:17" ht="12.75" customHeight="1">
      <c r="B297" s="30"/>
      <c r="C297" s="31"/>
      <c r="D297" s="31"/>
      <c r="E297" s="31"/>
      <c r="F297" s="26"/>
      <c r="G297" s="31"/>
      <c r="H297" s="31"/>
      <c r="I297" s="63"/>
      <c r="J297" s="39"/>
      <c r="K297" s="39"/>
      <c r="L297" s="39"/>
      <c r="M297" s="39"/>
      <c r="N297" s="39"/>
      <c r="O297" s="39"/>
      <c r="P297" s="123"/>
      <c r="Q297" s="41"/>
    </row>
    <row r="298" spans="2:17" ht="12.75" customHeight="1" thickBot="1">
      <c r="B298" s="48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50"/>
    </row>
    <row r="299" spans="2:17" ht="12.75" customHeight="1"/>
    <row r="300" spans="2:17" ht="12.75" customHeight="1"/>
    <row r="301" spans="2:17" ht="12.75" customHeight="1"/>
    <row r="302" spans="2:17" ht="12.75" customHeight="1"/>
    <row r="303" spans="2:17" ht="12.75" customHeight="1"/>
    <row r="304" spans="2:17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</sheetData>
  <sheetProtection algorithmName="SHA-512" hashValue="WE9UuyUm9vgfIapF30ilfQxnxayLRv1HMfavDaBUz2IUxYYHkSQU/91puOUuZunCKDIlQsgruQQdDHLlgdtZzA==" saltValue="+ZbHllrXa1y1y0hYrSsbBw==" spinCount="100000" sheet="1" objects="1" scenarios="1" selectLockedCells="1"/>
  <mergeCells count="47">
    <mergeCell ref="L230:M230"/>
    <mergeCell ref="L231:M231"/>
    <mergeCell ref="L233:M233"/>
    <mergeCell ref="L234:M234"/>
    <mergeCell ref="C270:H270"/>
    <mergeCell ref="P287:P288"/>
    <mergeCell ref="P289:P290"/>
    <mergeCell ref="B261:P262"/>
    <mergeCell ref="Q261:Q264"/>
    <mergeCell ref="B263:P264"/>
    <mergeCell ref="I281:I282"/>
    <mergeCell ref="J281:O282"/>
    <mergeCell ref="I283:P283"/>
    <mergeCell ref="P284:P285"/>
    <mergeCell ref="P268:P269"/>
    <mergeCell ref="I270:P270"/>
    <mergeCell ref="P271:P272"/>
    <mergeCell ref="P274:P275"/>
    <mergeCell ref="P276:P277"/>
    <mergeCell ref="I268:O269"/>
    <mergeCell ref="B224:P225"/>
    <mergeCell ref="Q224:Q227"/>
    <mergeCell ref="B226:P227"/>
    <mergeCell ref="B144:P145"/>
    <mergeCell ref="Q144:Q147"/>
    <mergeCell ref="B146:P147"/>
    <mergeCell ref="B181:P182"/>
    <mergeCell ref="Q181:Q184"/>
    <mergeCell ref="B183:P184"/>
    <mergeCell ref="B205:P206"/>
    <mergeCell ref="Q205:Q208"/>
    <mergeCell ref="B207:P208"/>
    <mergeCell ref="B2:P3"/>
    <mergeCell ref="Q2:Q5"/>
    <mergeCell ref="B39:P40"/>
    <mergeCell ref="Q39:Q42"/>
    <mergeCell ref="B41:P42"/>
    <mergeCell ref="B4:O5"/>
    <mergeCell ref="P4:P5"/>
    <mergeCell ref="B108:P109"/>
    <mergeCell ref="Q108:Q111"/>
    <mergeCell ref="B110:P111"/>
    <mergeCell ref="B76:P77"/>
    <mergeCell ref="Q76:Q79"/>
    <mergeCell ref="B78:P79"/>
    <mergeCell ref="E103:G103"/>
    <mergeCell ref="H81:L81"/>
  </mergeCells>
  <conditionalFormatting sqref="N243">
    <cfRule type="expression" dxfId="1" priority="5">
      <formula>$AB$240&lt;&gt;"Lettera a)"</formula>
    </cfRule>
  </conditionalFormatting>
  <conditionalFormatting sqref="N245">
    <cfRule type="expression" dxfId="0" priority="6">
      <formula>$AB$240&lt;&gt;"Lettera b)"</formula>
    </cfRule>
  </conditionalFormatting>
  <dataValidations count="10">
    <dataValidation type="list" allowBlank="1" showInputMessage="1" showErrorMessage="1" sqref="F134 F195 F191 F193 F189 F169 F154 F152 F171 F132 F117 F115">
      <formula1>$S$117:$S$122</formula1>
    </dataValidation>
    <dataValidation type="list" allowBlank="1" showInputMessage="1" showErrorMessage="1" sqref="P268:P269">
      <formula1>$S$124:$S$125</formula1>
    </dataValidation>
    <dataValidation type="list" prompt="selezionare una tariffa da elenco o inserire valore" sqref="I9 I19 I29">
      <formula1>$AP$4:$AP$44</formula1>
    </dataValidation>
    <dataValidation type="list" showInputMessage="1" showErrorMessage="1" sqref="H9 H13 H19 H29 H23 H33">
      <formula1>$AN$5:$AN$11</formula1>
    </dataValidation>
    <dataValidation type="list" sqref="I13 I23 I33">
      <formula1>$AQ$4:$AQ$44</formula1>
    </dataValidation>
    <dataValidation type="list" allowBlank="1" showInputMessage="1" showErrorMessage="1" sqref="L46 L50 L56 L60 L66 L70">
      <formula1>$AP$46:$AP$61</formula1>
    </dataValidation>
    <dataValidation type="list" allowBlank="1" showInputMessage="1" showErrorMessage="1" sqref="H85 H89 H93 H97">
      <formula1>$AP$78:$AP$102</formula1>
    </dataValidation>
    <dataValidation type="list" allowBlank="1" showInputMessage="1" showErrorMessage="1" sqref="J46 J50 J56 J60 J66 J70">
      <formula1>$AN$46:$AN$49</formula1>
    </dataValidation>
    <dataValidation type="list" allowBlank="1" showInputMessage="1" showErrorMessage="1" sqref="L234:M234">
      <formula1>$S$237:$S$238</formula1>
    </dataValidation>
    <dataValidation type="list" allowBlank="1" showInputMessage="1" showErrorMessage="1" sqref="L231:M231">
      <formula1>$S$235:$S$236</formula1>
    </dataValidation>
  </dataValidations>
  <pageMargins left="0.70866141732283472" right="0.70866141732283472" top="0.74803149606299213" bottom="0.74803149606299213" header="0.31496062992125984" footer="0.31496062992125984"/>
  <pageSetup paperSize="8" scale="120" orientation="landscape" r:id="rId1"/>
  <rowBreaks count="8" manualBreakCount="8">
    <brk id="38" max="16383" man="1"/>
    <brk id="75" max="16383" man="1"/>
    <brk id="107" max="16383" man="1"/>
    <brk id="143" max="16383" man="1"/>
    <brk id="180" max="16383" man="1"/>
    <brk id="204" max="16383" man="1"/>
    <brk id="223" max="16383" man="1"/>
    <brk id="26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9"/>
  <sheetViews>
    <sheetView showGridLines="0" zoomScale="85" zoomScaleNormal="85" workbookViewId="0">
      <selection activeCell="B4" sqref="B4"/>
    </sheetView>
  </sheetViews>
  <sheetFormatPr defaultColWidth="9.140625" defaultRowHeight="15"/>
  <cols>
    <col min="1" max="1" width="5.85546875" style="5" customWidth="1"/>
    <col min="2" max="2" width="19.140625" style="5" customWidth="1"/>
    <col min="3" max="3" width="14.5703125" style="5" customWidth="1"/>
    <col min="4" max="4" width="9.140625" style="5"/>
    <col min="5" max="5" width="15.5703125" style="5" customWidth="1"/>
    <col min="6" max="6" width="14.85546875" style="5" customWidth="1"/>
    <col min="7" max="7" width="9.140625" style="5"/>
    <col min="8" max="8" width="20.42578125" style="5" customWidth="1"/>
    <col min="9" max="9" width="16.42578125" style="5" customWidth="1"/>
    <col min="10" max="10" width="9.140625" style="5"/>
    <col min="11" max="11" width="18.42578125" style="5" customWidth="1"/>
    <col min="12" max="12" width="16.140625" style="5" customWidth="1"/>
    <col min="13" max="13" width="9.140625" style="5"/>
    <col min="14" max="14" width="15" style="5" customWidth="1"/>
    <col min="15" max="15" width="11.42578125" style="5" customWidth="1"/>
    <col min="16" max="16" width="9.140625" style="5"/>
    <col min="17" max="17" width="18.42578125" style="5" bestFit="1" customWidth="1"/>
    <col min="18" max="18" width="13.85546875" style="5" customWidth="1"/>
    <col min="19" max="16384" width="9.140625" style="5"/>
  </cols>
  <sheetData>
    <row r="4" spans="2:18" ht="52.5" customHeight="1">
      <c r="C4" s="192" t="s">
        <v>12</v>
      </c>
      <c r="F4" s="192" t="s">
        <v>13</v>
      </c>
      <c r="I4" s="192" t="s">
        <v>14</v>
      </c>
      <c r="L4" s="192" t="s">
        <v>233</v>
      </c>
      <c r="O4" s="4" t="s">
        <v>16</v>
      </c>
      <c r="R4" s="4" t="s">
        <v>17</v>
      </c>
    </row>
    <row r="5" spans="2:18" ht="45">
      <c r="B5" s="3" t="s">
        <v>31</v>
      </c>
      <c r="C5" s="193">
        <v>19.914580000000001</v>
      </c>
      <c r="E5" s="3" t="s">
        <v>18</v>
      </c>
      <c r="F5" s="193">
        <v>35.143680000000003</v>
      </c>
      <c r="H5" s="3" t="s">
        <v>38</v>
      </c>
      <c r="I5" s="193">
        <v>11.9488</v>
      </c>
      <c r="K5" s="3" t="s">
        <v>41</v>
      </c>
      <c r="L5" s="193">
        <v>35.143459999999997</v>
      </c>
      <c r="N5" s="3" t="s">
        <v>38</v>
      </c>
      <c r="O5" s="193">
        <v>11.9488</v>
      </c>
      <c r="Q5" s="3" t="s">
        <v>18</v>
      </c>
      <c r="R5" s="193">
        <v>35.143680000000003</v>
      </c>
    </row>
    <row r="6" spans="2:18" ht="45" customHeight="1">
      <c r="B6" s="3" t="s">
        <v>32</v>
      </c>
      <c r="C6" s="193">
        <v>15.931660000000001</v>
      </c>
      <c r="E6" s="3" t="s">
        <v>23</v>
      </c>
      <c r="F6" s="193">
        <v>11.94875</v>
      </c>
      <c r="H6" s="3" t="s">
        <v>39</v>
      </c>
      <c r="I6" s="193">
        <v>5.9744000000000002</v>
      </c>
      <c r="K6" s="3" t="s">
        <v>42</v>
      </c>
      <c r="L6" s="193">
        <v>35.143459999999997</v>
      </c>
      <c r="N6" s="3" t="s">
        <v>40</v>
      </c>
      <c r="O6" s="193">
        <v>9.5622000000000007</v>
      </c>
      <c r="Q6" s="3" t="s">
        <v>23</v>
      </c>
      <c r="R6" s="193">
        <v>11.94875</v>
      </c>
    </row>
    <row r="7" spans="2:18" ht="67.5">
      <c r="B7" s="3" t="s">
        <v>33</v>
      </c>
      <c r="C7" s="193">
        <v>7.9658300000000004</v>
      </c>
      <c r="E7" s="3" t="s">
        <v>24</v>
      </c>
      <c r="F7" s="193">
        <v>35.143680000000003</v>
      </c>
      <c r="H7" s="3" t="s">
        <v>40</v>
      </c>
      <c r="I7" s="193">
        <v>9.5622000000000007</v>
      </c>
      <c r="K7" s="3" t="s">
        <v>43</v>
      </c>
      <c r="L7" s="193">
        <v>35.143459999999997</v>
      </c>
      <c r="N7" s="3" t="s">
        <v>48</v>
      </c>
      <c r="O7" s="193">
        <v>5.9743700000000004</v>
      </c>
      <c r="Q7" s="3" t="s">
        <v>24</v>
      </c>
      <c r="R7" s="193">
        <v>35.143680000000003</v>
      </c>
    </row>
    <row r="8" spans="2:18" ht="90" customHeight="1">
      <c r="B8" s="3" t="s">
        <v>34</v>
      </c>
      <c r="C8" s="193">
        <v>0.35171000000000002</v>
      </c>
      <c r="E8" s="3" t="s">
        <v>25</v>
      </c>
      <c r="F8" s="193">
        <v>9.5622000000000007</v>
      </c>
      <c r="H8" s="3" t="s">
        <v>29</v>
      </c>
      <c r="I8" s="2" t="s">
        <v>30</v>
      </c>
      <c r="K8" s="3" t="s">
        <v>44</v>
      </c>
      <c r="L8" s="193">
        <v>35.143459999999997</v>
      </c>
      <c r="N8" s="3" t="s">
        <v>29</v>
      </c>
      <c r="O8" s="2" t="s">
        <v>30</v>
      </c>
      <c r="Q8" s="3" t="s">
        <v>25</v>
      </c>
      <c r="R8" s="193">
        <v>9.5622000000000007</v>
      </c>
    </row>
    <row r="9" spans="2:18" ht="67.5">
      <c r="B9" s="3" t="s">
        <v>35</v>
      </c>
      <c r="C9" s="193">
        <v>35.143859999999997</v>
      </c>
      <c r="E9" s="3" t="s">
        <v>26</v>
      </c>
      <c r="F9" s="193">
        <v>14.05747</v>
      </c>
      <c r="H9" s="194"/>
      <c r="K9" s="3" t="s">
        <v>45</v>
      </c>
      <c r="L9" s="193">
        <v>28.11477</v>
      </c>
      <c r="N9" s="194"/>
      <c r="Q9" s="3" t="s">
        <v>26</v>
      </c>
      <c r="R9" s="193">
        <v>14.05747</v>
      </c>
    </row>
    <row r="10" spans="2:18" ht="56.25" customHeight="1">
      <c r="B10" s="3" t="s">
        <v>36</v>
      </c>
      <c r="C10" s="193">
        <v>31.629470000000001</v>
      </c>
      <c r="E10" s="3" t="s">
        <v>27</v>
      </c>
      <c r="F10" s="193">
        <v>5.9743700000000004</v>
      </c>
      <c r="K10" s="3" t="s">
        <v>46</v>
      </c>
      <c r="L10" s="193">
        <v>7.0286900000000001</v>
      </c>
      <c r="O10" s="195"/>
      <c r="Q10" s="3" t="s">
        <v>27</v>
      </c>
      <c r="R10" s="193">
        <v>5.9743700000000004</v>
      </c>
    </row>
    <row r="11" spans="2:18" ht="78.75">
      <c r="B11" s="3" t="s">
        <v>37</v>
      </c>
      <c r="C11" s="193">
        <v>10.54316</v>
      </c>
      <c r="E11" s="3" t="s">
        <v>28</v>
      </c>
      <c r="F11" s="193">
        <v>0.35119</v>
      </c>
      <c r="H11" s="194"/>
      <c r="K11" s="3" t="s">
        <v>47</v>
      </c>
      <c r="L11" s="193">
        <v>21.086069999999999</v>
      </c>
      <c r="Q11" s="3" t="s">
        <v>28</v>
      </c>
      <c r="R11" s="193">
        <v>0.35119</v>
      </c>
    </row>
    <row r="12" spans="2:18" ht="108.75" customHeight="1">
      <c r="B12" s="3" t="s">
        <v>29</v>
      </c>
      <c r="C12" s="2" t="s">
        <v>30</v>
      </c>
      <c r="E12" s="3" t="s">
        <v>29</v>
      </c>
      <c r="F12" s="2" t="s">
        <v>30</v>
      </c>
      <c r="K12" s="3" t="s">
        <v>29</v>
      </c>
      <c r="L12" s="2" t="s">
        <v>30</v>
      </c>
      <c r="Q12" s="3" t="s">
        <v>29</v>
      </c>
      <c r="R12" s="2" t="s">
        <v>30</v>
      </c>
    </row>
    <row r="13" spans="2:18">
      <c r="B13" s="194"/>
      <c r="K13" s="194"/>
      <c r="Q13" s="194"/>
    </row>
    <row r="14" spans="2:18" ht="86.25" customHeight="1">
      <c r="C14" s="195"/>
      <c r="L14" s="195"/>
      <c r="R14" s="195"/>
    </row>
    <row r="15" spans="2:18">
      <c r="B15" s="194"/>
      <c r="K15" s="194"/>
      <c r="Q15" s="194"/>
    </row>
    <row r="16" spans="2:18" ht="120" customHeight="1">
      <c r="C16" s="195"/>
      <c r="L16" s="195"/>
      <c r="R16" s="195"/>
    </row>
    <row r="17" spans="2:18">
      <c r="B17" s="194"/>
      <c r="K17" s="194"/>
      <c r="Q17" s="194"/>
    </row>
    <row r="18" spans="2:18" ht="45" customHeight="1">
      <c r="C18" s="195"/>
      <c r="L18" s="195"/>
      <c r="R18" s="195"/>
    </row>
    <row r="19" spans="2:18">
      <c r="B19" s="194"/>
      <c r="K19" s="194"/>
      <c r="Q19" s="194"/>
    </row>
  </sheetData>
  <sheetProtection algorithmName="SHA-512" hashValue="GkUTExj2dKhad6kOCPDMR+gbQXpAvzcKOWr7Q/cBxpubAc5S1E6WxHmdQM6mfxWFaUhHLWKRU5wNMVatCeerlA==" saltValue="/jqgQLVWBFV9F7lXullhq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9"/>
  <sheetViews>
    <sheetView showGridLines="0" zoomScale="85" zoomScaleNormal="85" workbookViewId="0"/>
  </sheetViews>
  <sheetFormatPr defaultColWidth="9.140625" defaultRowHeight="15"/>
  <cols>
    <col min="1" max="1" width="5.85546875" style="5" customWidth="1"/>
    <col min="2" max="2" width="19.140625" style="5" customWidth="1"/>
    <col min="3" max="3" width="14.5703125" style="5" customWidth="1"/>
    <col min="4" max="4" width="9.140625" style="5"/>
    <col min="5" max="5" width="15.5703125" style="5" customWidth="1"/>
    <col min="6" max="6" width="14.5703125" style="5" customWidth="1"/>
    <col min="7" max="7" width="9.140625" style="5"/>
    <col min="8" max="8" width="20.42578125" style="5" customWidth="1"/>
    <col min="9" max="9" width="14.5703125" style="5" customWidth="1"/>
    <col min="10" max="10" width="9.140625" style="5"/>
    <col min="11" max="11" width="18.42578125" style="5" customWidth="1"/>
    <col min="12" max="12" width="15.85546875" style="5" customWidth="1"/>
    <col min="13" max="13" width="9.140625" style="5"/>
    <col min="14" max="14" width="15" style="5" customWidth="1"/>
    <col min="15" max="15" width="12.5703125" style="5" customWidth="1"/>
    <col min="16" max="16" width="9.140625" style="5"/>
    <col min="17" max="17" width="18.42578125" style="5" bestFit="1" customWidth="1"/>
    <col min="18" max="18" width="13.85546875" style="5" customWidth="1"/>
    <col min="19" max="16384" width="9.140625" style="5"/>
  </cols>
  <sheetData>
    <row r="4" spans="2:18" ht="52.5" customHeight="1">
      <c r="C4" s="192" t="s">
        <v>12</v>
      </c>
      <c r="F4" s="192" t="s">
        <v>13</v>
      </c>
      <c r="I4" s="192" t="s">
        <v>234</v>
      </c>
      <c r="L4" s="192" t="s">
        <v>233</v>
      </c>
      <c r="O4" s="192" t="s">
        <v>16</v>
      </c>
      <c r="R4" s="192" t="s">
        <v>17</v>
      </c>
    </row>
    <row r="5" spans="2:18" ht="45">
      <c r="B5" s="3" t="s">
        <v>31</v>
      </c>
      <c r="C5" s="193">
        <v>5.7843200000000001</v>
      </c>
      <c r="E5" s="3" t="s">
        <v>18</v>
      </c>
      <c r="F5" s="193">
        <v>56.229329999999997</v>
      </c>
      <c r="H5" s="3" t="s">
        <v>38</v>
      </c>
      <c r="I5" s="193">
        <v>3.4705400000000002</v>
      </c>
      <c r="K5" s="3" t="s">
        <v>41</v>
      </c>
      <c r="L5" s="193">
        <v>56.229529999999997</v>
      </c>
      <c r="N5" s="3" t="s">
        <v>38</v>
      </c>
      <c r="O5" s="193">
        <v>3.4702199999999999</v>
      </c>
      <c r="Q5" s="3" t="s">
        <v>18</v>
      </c>
      <c r="R5" s="193">
        <v>56.229329999999997</v>
      </c>
    </row>
    <row r="6" spans="2:18" ht="45" customHeight="1">
      <c r="B6" s="3" t="s">
        <v>32</v>
      </c>
      <c r="C6" s="193">
        <v>4.6269400000000003</v>
      </c>
      <c r="E6" s="3" t="s">
        <v>23</v>
      </c>
      <c r="F6" s="193">
        <v>3.4700700000000002</v>
      </c>
      <c r="H6" s="3" t="s">
        <v>39</v>
      </c>
      <c r="I6" s="193">
        <v>1.7352700000000001</v>
      </c>
      <c r="K6" s="3" t="s">
        <v>42</v>
      </c>
      <c r="L6" s="193">
        <v>56.229529999999997</v>
      </c>
      <c r="N6" s="3" t="s">
        <v>40</v>
      </c>
      <c r="O6" s="193">
        <v>2.78267</v>
      </c>
      <c r="Q6" s="3" t="s">
        <v>23</v>
      </c>
      <c r="R6" s="193">
        <v>3.4700700000000002</v>
      </c>
    </row>
    <row r="7" spans="2:18" ht="67.5">
      <c r="B7" s="3" t="s">
        <v>33</v>
      </c>
      <c r="C7" s="193">
        <v>2.3137300000000001</v>
      </c>
      <c r="E7" s="3" t="s">
        <v>24</v>
      </c>
      <c r="F7" s="193">
        <v>56.229329999999997</v>
      </c>
      <c r="H7" s="3" t="s">
        <v>40</v>
      </c>
      <c r="I7" s="193">
        <v>2.78267</v>
      </c>
      <c r="K7" s="3" t="s">
        <v>43</v>
      </c>
      <c r="L7" s="193">
        <v>56.229529999999997</v>
      </c>
      <c r="N7" s="3" t="s">
        <v>48</v>
      </c>
      <c r="O7" s="193">
        <v>1.7353000000000001</v>
      </c>
      <c r="Q7" s="3" t="s">
        <v>24</v>
      </c>
      <c r="R7" s="193">
        <v>56.229329999999997</v>
      </c>
    </row>
    <row r="8" spans="2:18" ht="90" customHeight="1">
      <c r="B8" s="3" t="s">
        <v>34</v>
      </c>
      <c r="C8" s="193">
        <v>0.28147</v>
      </c>
      <c r="E8" s="3" t="s">
        <v>25</v>
      </c>
      <c r="F8" s="193">
        <v>2.78267</v>
      </c>
      <c r="H8" s="3" t="s">
        <v>29</v>
      </c>
      <c r="I8" s="2" t="s">
        <v>30</v>
      </c>
      <c r="K8" s="3" t="s">
        <v>44</v>
      </c>
      <c r="L8" s="193">
        <v>56.229529999999997</v>
      </c>
      <c r="N8" s="3" t="s">
        <v>29</v>
      </c>
      <c r="O8" s="2" t="s">
        <v>30</v>
      </c>
      <c r="Q8" s="3" t="s">
        <v>25</v>
      </c>
      <c r="R8" s="193">
        <v>2.78267</v>
      </c>
    </row>
    <row r="9" spans="2:18" ht="67.5">
      <c r="B9" s="3" t="s">
        <v>35</v>
      </c>
      <c r="C9" s="193">
        <v>56.229239999999997</v>
      </c>
      <c r="E9" s="3" t="s">
        <v>26</v>
      </c>
      <c r="F9" s="193">
        <v>22.49173</v>
      </c>
      <c r="H9" s="194"/>
      <c r="K9" s="3" t="s">
        <v>45</v>
      </c>
      <c r="L9" s="193">
        <v>44.983620000000002</v>
      </c>
      <c r="N9" s="194"/>
      <c r="Q9" s="3" t="s">
        <v>26</v>
      </c>
      <c r="R9" s="193">
        <v>22.49173</v>
      </c>
    </row>
    <row r="10" spans="2:18" ht="56.25" customHeight="1">
      <c r="B10" s="3" t="s">
        <v>36</v>
      </c>
      <c r="C10" s="193">
        <v>50.606319999999997</v>
      </c>
      <c r="E10" s="3" t="s">
        <v>27</v>
      </c>
      <c r="F10" s="193">
        <v>1.7353000000000001</v>
      </c>
      <c r="K10" s="3" t="s">
        <v>46</v>
      </c>
      <c r="L10" s="193">
        <v>11.24591</v>
      </c>
      <c r="O10" s="195"/>
      <c r="Q10" s="3" t="s">
        <v>27</v>
      </c>
      <c r="R10" s="193">
        <v>1.7353000000000001</v>
      </c>
    </row>
    <row r="11" spans="2:18" ht="78.75">
      <c r="B11" s="3" t="s">
        <v>37</v>
      </c>
      <c r="C11" s="193">
        <v>16.868770000000001</v>
      </c>
      <c r="E11" s="3" t="s">
        <v>28</v>
      </c>
      <c r="F11" s="193">
        <v>0.28147</v>
      </c>
      <c r="H11" s="194"/>
      <c r="K11" s="3" t="s">
        <v>47</v>
      </c>
      <c r="L11" s="193">
        <v>33.737720000000003</v>
      </c>
      <c r="Q11" s="3" t="s">
        <v>28</v>
      </c>
      <c r="R11" s="193">
        <v>0.28147</v>
      </c>
    </row>
    <row r="12" spans="2:18" ht="108.75" customHeight="1">
      <c r="B12" s="3" t="s">
        <v>29</v>
      </c>
      <c r="C12" s="2" t="s">
        <v>30</v>
      </c>
      <c r="E12" s="3" t="s">
        <v>29</v>
      </c>
      <c r="F12" s="2" t="s">
        <v>30</v>
      </c>
      <c r="K12" s="3" t="s">
        <v>29</v>
      </c>
      <c r="L12" s="2" t="s">
        <v>30</v>
      </c>
      <c r="Q12" s="3" t="s">
        <v>29</v>
      </c>
      <c r="R12" s="2" t="s">
        <v>30</v>
      </c>
    </row>
    <row r="13" spans="2:18">
      <c r="B13" s="194"/>
      <c r="K13" s="194"/>
      <c r="Q13" s="194"/>
    </row>
    <row r="14" spans="2:18" ht="86.25" customHeight="1">
      <c r="C14" s="195"/>
      <c r="L14" s="195"/>
      <c r="R14" s="195"/>
    </row>
    <row r="15" spans="2:18">
      <c r="B15" s="194"/>
      <c r="K15" s="194"/>
      <c r="Q15" s="194"/>
    </row>
    <row r="16" spans="2:18" ht="120" customHeight="1">
      <c r="C16" s="195"/>
      <c r="L16" s="195"/>
      <c r="R16" s="195"/>
    </row>
    <row r="17" spans="2:18">
      <c r="B17" s="194"/>
      <c r="K17" s="194"/>
      <c r="Q17" s="194"/>
    </row>
    <row r="18" spans="2:18" ht="45" customHeight="1">
      <c r="C18" s="195"/>
      <c r="L18" s="195"/>
      <c r="R18" s="195"/>
    </row>
    <row r="19" spans="2:18">
      <c r="B19" s="194"/>
      <c r="K19" s="194"/>
      <c r="Q19" s="194"/>
    </row>
  </sheetData>
  <sheetProtection algorithmName="SHA-512" hashValue="wND1gfaSoz4Gny4zVE1G8BUiwTuS6G2x4G9Vz0bUileSoSGVm29+rlSu7dgcWv5L8jG1aO1pvzD3AsylcYFm1Q==" saltValue="1b/qqu5F1z6yhoyDQ9nBY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53"/>
  <sheetViews>
    <sheetView showGridLines="0" zoomScaleNormal="100" workbookViewId="0">
      <selection activeCell="D6" sqref="D6"/>
    </sheetView>
  </sheetViews>
  <sheetFormatPr defaultRowHeight="15"/>
  <cols>
    <col min="1" max="1" width="4.5703125" customWidth="1"/>
    <col min="2" max="2" width="3.140625" customWidth="1"/>
    <col min="3" max="3" width="8.5703125" customWidth="1"/>
    <col min="4" max="4" width="11.42578125" customWidth="1"/>
    <col min="5" max="5" width="9.42578125" customWidth="1"/>
    <col min="6" max="6" width="1.85546875" customWidth="1"/>
    <col min="7" max="7" width="3.140625" customWidth="1"/>
    <col min="8" max="8" width="11" customWidth="1"/>
    <col min="9" max="9" width="10.42578125" customWidth="1"/>
    <col min="10" max="11" width="4.5703125" customWidth="1"/>
    <col min="12" max="12" width="5.140625" customWidth="1"/>
    <col min="13" max="13" width="7.5703125" customWidth="1"/>
    <col min="14" max="15" width="0" hidden="1" customWidth="1"/>
    <col min="17" max="17" width="15.5703125" bestFit="1" customWidth="1"/>
    <col min="26" max="26" width="0" style="200" hidden="1" customWidth="1"/>
    <col min="257" max="257" width="4.5703125" customWidth="1"/>
    <col min="258" max="258" width="3.140625" customWidth="1"/>
    <col min="259" max="259" width="8.5703125" customWidth="1"/>
    <col min="260" max="260" width="11.42578125" customWidth="1"/>
    <col min="261" max="261" width="9.42578125" customWidth="1"/>
    <col min="262" max="262" width="1.85546875" customWidth="1"/>
    <col min="263" max="263" width="3.140625" customWidth="1"/>
    <col min="264" max="264" width="11" customWidth="1"/>
    <col min="265" max="265" width="10.42578125" customWidth="1"/>
    <col min="266" max="267" width="4.5703125" customWidth="1"/>
    <col min="268" max="269" width="5.140625" customWidth="1"/>
    <col min="513" max="513" width="4.5703125" customWidth="1"/>
    <col min="514" max="514" width="3.140625" customWidth="1"/>
    <col min="515" max="515" width="8.5703125" customWidth="1"/>
    <col min="516" max="516" width="11.42578125" customWidth="1"/>
    <col min="517" max="517" width="9.42578125" customWidth="1"/>
    <col min="518" max="518" width="1.85546875" customWidth="1"/>
    <col min="519" max="519" width="3.140625" customWidth="1"/>
    <col min="520" max="520" width="11" customWidth="1"/>
    <col min="521" max="521" width="10.42578125" customWidth="1"/>
    <col min="522" max="523" width="4.5703125" customWidth="1"/>
    <col min="524" max="525" width="5.140625" customWidth="1"/>
    <col min="769" max="769" width="4.5703125" customWidth="1"/>
    <col min="770" max="770" width="3.140625" customWidth="1"/>
    <col min="771" max="771" width="8.5703125" customWidth="1"/>
    <col min="772" max="772" width="11.42578125" customWidth="1"/>
    <col min="773" max="773" width="9.42578125" customWidth="1"/>
    <col min="774" max="774" width="1.85546875" customWidth="1"/>
    <col min="775" max="775" width="3.140625" customWidth="1"/>
    <col min="776" max="776" width="11" customWidth="1"/>
    <col min="777" max="777" width="10.42578125" customWidth="1"/>
    <col min="778" max="779" width="4.5703125" customWidth="1"/>
    <col min="780" max="781" width="5.140625" customWidth="1"/>
    <col min="1025" max="1025" width="4.5703125" customWidth="1"/>
    <col min="1026" max="1026" width="3.140625" customWidth="1"/>
    <col min="1027" max="1027" width="8.5703125" customWidth="1"/>
    <col min="1028" max="1028" width="11.42578125" customWidth="1"/>
    <col min="1029" max="1029" width="9.42578125" customWidth="1"/>
    <col min="1030" max="1030" width="1.85546875" customWidth="1"/>
    <col min="1031" max="1031" width="3.140625" customWidth="1"/>
    <col min="1032" max="1032" width="11" customWidth="1"/>
    <col min="1033" max="1033" width="10.42578125" customWidth="1"/>
    <col min="1034" max="1035" width="4.5703125" customWidth="1"/>
    <col min="1036" max="1037" width="5.140625" customWidth="1"/>
    <col min="1281" max="1281" width="4.5703125" customWidth="1"/>
    <col min="1282" max="1282" width="3.140625" customWidth="1"/>
    <col min="1283" max="1283" width="8.5703125" customWidth="1"/>
    <col min="1284" max="1284" width="11.42578125" customWidth="1"/>
    <col min="1285" max="1285" width="9.42578125" customWidth="1"/>
    <col min="1286" max="1286" width="1.85546875" customWidth="1"/>
    <col min="1287" max="1287" width="3.140625" customWidth="1"/>
    <col min="1288" max="1288" width="11" customWidth="1"/>
    <col min="1289" max="1289" width="10.42578125" customWidth="1"/>
    <col min="1290" max="1291" width="4.5703125" customWidth="1"/>
    <col min="1292" max="1293" width="5.140625" customWidth="1"/>
    <col min="1537" max="1537" width="4.5703125" customWidth="1"/>
    <col min="1538" max="1538" width="3.140625" customWidth="1"/>
    <col min="1539" max="1539" width="8.5703125" customWidth="1"/>
    <col min="1540" max="1540" width="11.42578125" customWidth="1"/>
    <col min="1541" max="1541" width="9.42578125" customWidth="1"/>
    <col min="1542" max="1542" width="1.85546875" customWidth="1"/>
    <col min="1543" max="1543" width="3.140625" customWidth="1"/>
    <col min="1544" max="1544" width="11" customWidth="1"/>
    <col min="1545" max="1545" width="10.42578125" customWidth="1"/>
    <col min="1546" max="1547" width="4.5703125" customWidth="1"/>
    <col min="1548" max="1549" width="5.140625" customWidth="1"/>
    <col min="1793" max="1793" width="4.5703125" customWidth="1"/>
    <col min="1794" max="1794" width="3.140625" customWidth="1"/>
    <col min="1795" max="1795" width="8.5703125" customWidth="1"/>
    <col min="1796" max="1796" width="11.42578125" customWidth="1"/>
    <col min="1797" max="1797" width="9.42578125" customWidth="1"/>
    <col min="1798" max="1798" width="1.85546875" customWidth="1"/>
    <col min="1799" max="1799" width="3.140625" customWidth="1"/>
    <col min="1800" max="1800" width="11" customWidth="1"/>
    <col min="1801" max="1801" width="10.42578125" customWidth="1"/>
    <col min="1802" max="1803" width="4.5703125" customWidth="1"/>
    <col min="1804" max="1805" width="5.140625" customWidth="1"/>
    <col min="2049" max="2049" width="4.5703125" customWidth="1"/>
    <col min="2050" max="2050" width="3.140625" customWidth="1"/>
    <col min="2051" max="2051" width="8.5703125" customWidth="1"/>
    <col min="2052" max="2052" width="11.42578125" customWidth="1"/>
    <col min="2053" max="2053" width="9.42578125" customWidth="1"/>
    <col min="2054" max="2054" width="1.85546875" customWidth="1"/>
    <col min="2055" max="2055" width="3.140625" customWidth="1"/>
    <col min="2056" max="2056" width="11" customWidth="1"/>
    <col min="2057" max="2057" width="10.42578125" customWidth="1"/>
    <col min="2058" max="2059" width="4.5703125" customWidth="1"/>
    <col min="2060" max="2061" width="5.140625" customWidth="1"/>
    <col min="2305" max="2305" width="4.5703125" customWidth="1"/>
    <col min="2306" max="2306" width="3.140625" customWidth="1"/>
    <col min="2307" max="2307" width="8.5703125" customWidth="1"/>
    <col min="2308" max="2308" width="11.42578125" customWidth="1"/>
    <col min="2309" max="2309" width="9.42578125" customWidth="1"/>
    <col min="2310" max="2310" width="1.85546875" customWidth="1"/>
    <col min="2311" max="2311" width="3.140625" customWidth="1"/>
    <col min="2312" max="2312" width="11" customWidth="1"/>
    <col min="2313" max="2313" width="10.42578125" customWidth="1"/>
    <col min="2314" max="2315" width="4.5703125" customWidth="1"/>
    <col min="2316" max="2317" width="5.140625" customWidth="1"/>
    <col min="2561" max="2561" width="4.5703125" customWidth="1"/>
    <col min="2562" max="2562" width="3.140625" customWidth="1"/>
    <col min="2563" max="2563" width="8.5703125" customWidth="1"/>
    <col min="2564" max="2564" width="11.42578125" customWidth="1"/>
    <col min="2565" max="2565" width="9.42578125" customWidth="1"/>
    <col min="2566" max="2566" width="1.85546875" customWidth="1"/>
    <col min="2567" max="2567" width="3.140625" customWidth="1"/>
    <col min="2568" max="2568" width="11" customWidth="1"/>
    <col min="2569" max="2569" width="10.42578125" customWidth="1"/>
    <col min="2570" max="2571" width="4.5703125" customWidth="1"/>
    <col min="2572" max="2573" width="5.140625" customWidth="1"/>
    <col min="2817" max="2817" width="4.5703125" customWidth="1"/>
    <col min="2818" max="2818" width="3.140625" customWidth="1"/>
    <col min="2819" max="2819" width="8.5703125" customWidth="1"/>
    <col min="2820" max="2820" width="11.42578125" customWidth="1"/>
    <col min="2821" max="2821" width="9.42578125" customWidth="1"/>
    <col min="2822" max="2822" width="1.85546875" customWidth="1"/>
    <col min="2823" max="2823" width="3.140625" customWidth="1"/>
    <col min="2824" max="2824" width="11" customWidth="1"/>
    <col min="2825" max="2825" width="10.42578125" customWidth="1"/>
    <col min="2826" max="2827" width="4.5703125" customWidth="1"/>
    <col min="2828" max="2829" width="5.140625" customWidth="1"/>
    <col min="3073" max="3073" width="4.5703125" customWidth="1"/>
    <col min="3074" max="3074" width="3.140625" customWidth="1"/>
    <col min="3075" max="3075" width="8.5703125" customWidth="1"/>
    <col min="3076" max="3076" width="11.42578125" customWidth="1"/>
    <col min="3077" max="3077" width="9.42578125" customWidth="1"/>
    <col min="3078" max="3078" width="1.85546875" customWidth="1"/>
    <col min="3079" max="3079" width="3.140625" customWidth="1"/>
    <col min="3080" max="3080" width="11" customWidth="1"/>
    <col min="3081" max="3081" width="10.42578125" customWidth="1"/>
    <col min="3082" max="3083" width="4.5703125" customWidth="1"/>
    <col min="3084" max="3085" width="5.140625" customWidth="1"/>
    <col min="3329" max="3329" width="4.5703125" customWidth="1"/>
    <col min="3330" max="3330" width="3.140625" customWidth="1"/>
    <col min="3331" max="3331" width="8.5703125" customWidth="1"/>
    <col min="3332" max="3332" width="11.42578125" customWidth="1"/>
    <col min="3333" max="3333" width="9.42578125" customWidth="1"/>
    <col min="3334" max="3334" width="1.85546875" customWidth="1"/>
    <col min="3335" max="3335" width="3.140625" customWidth="1"/>
    <col min="3336" max="3336" width="11" customWidth="1"/>
    <col min="3337" max="3337" width="10.42578125" customWidth="1"/>
    <col min="3338" max="3339" width="4.5703125" customWidth="1"/>
    <col min="3340" max="3341" width="5.140625" customWidth="1"/>
    <col min="3585" max="3585" width="4.5703125" customWidth="1"/>
    <col min="3586" max="3586" width="3.140625" customWidth="1"/>
    <col min="3587" max="3587" width="8.5703125" customWidth="1"/>
    <col min="3588" max="3588" width="11.42578125" customWidth="1"/>
    <col min="3589" max="3589" width="9.42578125" customWidth="1"/>
    <col min="3590" max="3590" width="1.85546875" customWidth="1"/>
    <col min="3591" max="3591" width="3.140625" customWidth="1"/>
    <col min="3592" max="3592" width="11" customWidth="1"/>
    <col min="3593" max="3593" width="10.42578125" customWidth="1"/>
    <col min="3594" max="3595" width="4.5703125" customWidth="1"/>
    <col min="3596" max="3597" width="5.140625" customWidth="1"/>
    <col min="3841" max="3841" width="4.5703125" customWidth="1"/>
    <col min="3842" max="3842" width="3.140625" customWidth="1"/>
    <col min="3843" max="3843" width="8.5703125" customWidth="1"/>
    <col min="3844" max="3844" width="11.42578125" customWidth="1"/>
    <col min="3845" max="3845" width="9.42578125" customWidth="1"/>
    <col min="3846" max="3846" width="1.85546875" customWidth="1"/>
    <col min="3847" max="3847" width="3.140625" customWidth="1"/>
    <col min="3848" max="3848" width="11" customWidth="1"/>
    <col min="3849" max="3849" width="10.42578125" customWidth="1"/>
    <col min="3850" max="3851" width="4.5703125" customWidth="1"/>
    <col min="3852" max="3853" width="5.140625" customWidth="1"/>
    <col min="4097" max="4097" width="4.5703125" customWidth="1"/>
    <col min="4098" max="4098" width="3.140625" customWidth="1"/>
    <col min="4099" max="4099" width="8.5703125" customWidth="1"/>
    <col min="4100" max="4100" width="11.42578125" customWidth="1"/>
    <col min="4101" max="4101" width="9.42578125" customWidth="1"/>
    <col min="4102" max="4102" width="1.85546875" customWidth="1"/>
    <col min="4103" max="4103" width="3.140625" customWidth="1"/>
    <col min="4104" max="4104" width="11" customWidth="1"/>
    <col min="4105" max="4105" width="10.42578125" customWidth="1"/>
    <col min="4106" max="4107" width="4.5703125" customWidth="1"/>
    <col min="4108" max="4109" width="5.140625" customWidth="1"/>
    <col min="4353" max="4353" width="4.5703125" customWidth="1"/>
    <col min="4354" max="4354" width="3.140625" customWidth="1"/>
    <col min="4355" max="4355" width="8.5703125" customWidth="1"/>
    <col min="4356" max="4356" width="11.42578125" customWidth="1"/>
    <col min="4357" max="4357" width="9.42578125" customWidth="1"/>
    <col min="4358" max="4358" width="1.85546875" customWidth="1"/>
    <col min="4359" max="4359" width="3.140625" customWidth="1"/>
    <col min="4360" max="4360" width="11" customWidth="1"/>
    <col min="4361" max="4361" width="10.42578125" customWidth="1"/>
    <col min="4362" max="4363" width="4.5703125" customWidth="1"/>
    <col min="4364" max="4365" width="5.140625" customWidth="1"/>
    <col min="4609" max="4609" width="4.5703125" customWidth="1"/>
    <col min="4610" max="4610" width="3.140625" customWidth="1"/>
    <col min="4611" max="4611" width="8.5703125" customWidth="1"/>
    <col min="4612" max="4612" width="11.42578125" customWidth="1"/>
    <col min="4613" max="4613" width="9.42578125" customWidth="1"/>
    <col min="4614" max="4614" width="1.85546875" customWidth="1"/>
    <col min="4615" max="4615" width="3.140625" customWidth="1"/>
    <col min="4616" max="4616" width="11" customWidth="1"/>
    <col min="4617" max="4617" width="10.42578125" customWidth="1"/>
    <col min="4618" max="4619" width="4.5703125" customWidth="1"/>
    <col min="4620" max="4621" width="5.140625" customWidth="1"/>
    <col min="4865" max="4865" width="4.5703125" customWidth="1"/>
    <col min="4866" max="4866" width="3.140625" customWidth="1"/>
    <col min="4867" max="4867" width="8.5703125" customWidth="1"/>
    <col min="4868" max="4868" width="11.42578125" customWidth="1"/>
    <col min="4869" max="4869" width="9.42578125" customWidth="1"/>
    <col min="4870" max="4870" width="1.85546875" customWidth="1"/>
    <col min="4871" max="4871" width="3.140625" customWidth="1"/>
    <col min="4872" max="4872" width="11" customWidth="1"/>
    <col min="4873" max="4873" width="10.42578125" customWidth="1"/>
    <col min="4874" max="4875" width="4.5703125" customWidth="1"/>
    <col min="4876" max="4877" width="5.140625" customWidth="1"/>
    <col min="5121" max="5121" width="4.5703125" customWidth="1"/>
    <col min="5122" max="5122" width="3.140625" customWidth="1"/>
    <col min="5123" max="5123" width="8.5703125" customWidth="1"/>
    <col min="5124" max="5124" width="11.42578125" customWidth="1"/>
    <col min="5125" max="5125" width="9.42578125" customWidth="1"/>
    <col min="5126" max="5126" width="1.85546875" customWidth="1"/>
    <col min="5127" max="5127" width="3.140625" customWidth="1"/>
    <col min="5128" max="5128" width="11" customWidth="1"/>
    <col min="5129" max="5129" width="10.42578125" customWidth="1"/>
    <col min="5130" max="5131" width="4.5703125" customWidth="1"/>
    <col min="5132" max="5133" width="5.140625" customWidth="1"/>
    <col min="5377" max="5377" width="4.5703125" customWidth="1"/>
    <col min="5378" max="5378" width="3.140625" customWidth="1"/>
    <col min="5379" max="5379" width="8.5703125" customWidth="1"/>
    <col min="5380" max="5380" width="11.42578125" customWidth="1"/>
    <col min="5381" max="5381" width="9.42578125" customWidth="1"/>
    <col min="5382" max="5382" width="1.85546875" customWidth="1"/>
    <col min="5383" max="5383" width="3.140625" customWidth="1"/>
    <col min="5384" max="5384" width="11" customWidth="1"/>
    <col min="5385" max="5385" width="10.42578125" customWidth="1"/>
    <col min="5386" max="5387" width="4.5703125" customWidth="1"/>
    <col min="5388" max="5389" width="5.140625" customWidth="1"/>
    <col min="5633" max="5633" width="4.5703125" customWidth="1"/>
    <col min="5634" max="5634" width="3.140625" customWidth="1"/>
    <col min="5635" max="5635" width="8.5703125" customWidth="1"/>
    <col min="5636" max="5636" width="11.42578125" customWidth="1"/>
    <col min="5637" max="5637" width="9.42578125" customWidth="1"/>
    <col min="5638" max="5638" width="1.85546875" customWidth="1"/>
    <col min="5639" max="5639" width="3.140625" customWidth="1"/>
    <col min="5640" max="5640" width="11" customWidth="1"/>
    <col min="5641" max="5641" width="10.42578125" customWidth="1"/>
    <col min="5642" max="5643" width="4.5703125" customWidth="1"/>
    <col min="5644" max="5645" width="5.140625" customWidth="1"/>
    <col min="5889" max="5889" width="4.5703125" customWidth="1"/>
    <col min="5890" max="5890" width="3.140625" customWidth="1"/>
    <col min="5891" max="5891" width="8.5703125" customWidth="1"/>
    <col min="5892" max="5892" width="11.42578125" customWidth="1"/>
    <col min="5893" max="5893" width="9.42578125" customWidth="1"/>
    <col min="5894" max="5894" width="1.85546875" customWidth="1"/>
    <col min="5895" max="5895" width="3.140625" customWidth="1"/>
    <col min="5896" max="5896" width="11" customWidth="1"/>
    <col min="5897" max="5897" width="10.42578125" customWidth="1"/>
    <col min="5898" max="5899" width="4.5703125" customWidth="1"/>
    <col min="5900" max="5901" width="5.140625" customWidth="1"/>
    <col min="6145" max="6145" width="4.5703125" customWidth="1"/>
    <col min="6146" max="6146" width="3.140625" customWidth="1"/>
    <col min="6147" max="6147" width="8.5703125" customWidth="1"/>
    <col min="6148" max="6148" width="11.42578125" customWidth="1"/>
    <col min="6149" max="6149" width="9.42578125" customWidth="1"/>
    <col min="6150" max="6150" width="1.85546875" customWidth="1"/>
    <col min="6151" max="6151" width="3.140625" customWidth="1"/>
    <col min="6152" max="6152" width="11" customWidth="1"/>
    <col min="6153" max="6153" width="10.42578125" customWidth="1"/>
    <col min="6154" max="6155" width="4.5703125" customWidth="1"/>
    <col min="6156" max="6157" width="5.140625" customWidth="1"/>
    <col min="6401" max="6401" width="4.5703125" customWidth="1"/>
    <col min="6402" max="6402" width="3.140625" customWidth="1"/>
    <col min="6403" max="6403" width="8.5703125" customWidth="1"/>
    <col min="6404" max="6404" width="11.42578125" customWidth="1"/>
    <col min="6405" max="6405" width="9.42578125" customWidth="1"/>
    <col min="6406" max="6406" width="1.85546875" customWidth="1"/>
    <col min="6407" max="6407" width="3.140625" customWidth="1"/>
    <col min="6408" max="6408" width="11" customWidth="1"/>
    <col min="6409" max="6409" width="10.42578125" customWidth="1"/>
    <col min="6410" max="6411" width="4.5703125" customWidth="1"/>
    <col min="6412" max="6413" width="5.140625" customWidth="1"/>
    <col min="6657" max="6657" width="4.5703125" customWidth="1"/>
    <col min="6658" max="6658" width="3.140625" customWidth="1"/>
    <col min="6659" max="6659" width="8.5703125" customWidth="1"/>
    <col min="6660" max="6660" width="11.42578125" customWidth="1"/>
    <col min="6661" max="6661" width="9.42578125" customWidth="1"/>
    <col min="6662" max="6662" width="1.85546875" customWidth="1"/>
    <col min="6663" max="6663" width="3.140625" customWidth="1"/>
    <col min="6664" max="6664" width="11" customWidth="1"/>
    <col min="6665" max="6665" width="10.42578125" customWidth="1"/>
    <col min="6666" max="6667" width="4.5703125" customWidth="1"/>
    <col min="6668" max="6669" width="5.140625" customWidth="1"/>
    <col min="6913" max="6913" width="4.5703125" customWidth="1"/>
    <col min="6914" max="6914" width="3.140625" customWidth="1"/>
    <col min="6915" max="6915" width="8.5703125" customWidth="1"/>
    <col min="6916" max="6916" width="11.42578125" customWidth="1"/>
    <col min="6917" max="6917" width="9.42578125" customWidth="1"/>
    <col min="6918" max="6918" width="1.85546875" customWidth="1"/>
    <col min="6919" max="6919" width="3.140625" customWidth="1"/>
    <col min="6920" max="6920" width="11" customWidth="1"/>
    <col min="6921" max="6921" width="10.42578125" customWidth="1"/>
    <col min="6922" max="6923" width="4.5703125" customWidth="1"/>
    <col min="6924" max="6925" width="5.140625" customWidth="1"/>
    <col min="7169" max="7169" width="4.5703125" customWidth="1"/>
    <col min="7170" max="7170" width="3.140625" customWidth="1"/>
    <col min="7171" max="7171" width="8.5703125" customWidth="1"/>
    <col min="7172" max="7172" width="11.42578125" customWidth="1"/>
    <col min="7173" max="7173" width="9.42578125" customWidth="1"/>
    <col min="7174" max="7174" width="1.85546875" customWidth="1"/>
    <col min="7175" max="7175" width="3.140625" customWidth="1"/>
    <col min="7176" max="7176" width="11" customWidth="1"/>
    <col min="7177" max="7177" width="10.42578125" customWidth="1"/>
    <col min="7178" max="7179" width="4.5703125" customWidth="1"/>
    <col min="7180" max="7181" width="5.140625" customWidth="1"/>
    <col min="7425" max="7425" width="4.5703125" customWidth="1"/>
    <col min="7426" max="7426" width="3.140625" customWidth="1"/>
    <col min="7427" max="7427" width="8.5703125" customWidth="1"/>
    <col min="7428" max="7428" width="11.42578125" customWidth="1"/>
    <col min="7429" max="7429" width="9.42578125" customWidth="1"/>
    <col min="7430" max="7430" width="1.85546875" customWidth="1"/>
    <col min="7431" max="7431" width="3.140625" customWidth="1"/>
    <col min="7432" max="7432" width="11" customWidth="1"/>
    <col min="7433" max="7433" width="10.42578125" customWidth="1"/>
    <col min="7434" max="7435" width="4.5703125" customWidth="1"/>
    <col min="7436" max="7437" width="5.140625" customWidth="1"/>
    <col min="7681" max="7681" width="4.5703125" customWidth="1"/>
    <col min="7682" max="7682" width="3.140625" customWidth="1"/>
    <col min="7683" max="7683" width="8.5703125" customWidth="1"/>
    <col min="7684" max="7684" width="11.42578125" customWidth="1"/>
    <col min="7685" max="7685" width="9.42578125" customWidth="1"/>
    <col min="7686" max="7686" width="1.85546875" customWidth="1"/>
    <col min="7687" max="7687" width="3.140625" customWidth="1"/>
    <col min="7688" max="7688" width="11" customWidth="1"/>
    <col min="7689" max="7689" width="10.42578125" customWidth="1"/>
    <col min="7690" max="7691" width="4.5703125" customWidth="1"/>
    <col min="7692" max="7693" width="5.140625" customWidth="1"/>
    <col min="7937" max="7937" width="4.5703125" customWidth="1"/>
    <col min="7938" max="7938" width="3.140625" customWidth="1"/>
    <col min="7939" max="7939" width="8.5703125" customWidth="1"/>
    <col min="7940" max="7940" width="11.42578125" customWidth="1"/>
    <col min="7941" max="7941" width="9.42578125" customWidth="1"/>
    <col min="7942" max="7942" width="1.85546875" customWidth="1"/>
    <col min="7943" max="7943" width="3.140625" customWidth="1"/>
    <col min="7944" max="7944" width="11" customWidth="1"/>
    <col min="7945" max="7945" width="10.42578125" customWidth="1"/>
    <col min="7946" max="7947" width="4.5703125" customWidth="1"/>
    <col min="7948" max="7949" width="5.140625" customWidth="1"/>
    <col min="8193" max="8193" width="4.5703125" customWidth="1"/>
    <col min="8194" max="8194" width="3.140625" customWidth="1"/>
    <col min="8195" max="8195" width="8.5703125" customWidth="1"/>
    <col min="8196" max="8196" width="11.42578125" customWidth="1"/>
    <col min="8197" max="8197" width="9.42578125" customWidth="1"/>
    <col min="8198" max="8198" width="1.85546875" customWidth="1"/>
    <col min="8199" max="8199" width="3.140625" customWidth="1"/>
    <col min="8200" max="8200" width="11" customWidth="1"/>
    <col min="8201" max="8201" width="10.42578125" customWidth="1"/>
    <col min="8202" max="8203" width="4.5703125" customWidth="1"/>
    <col min="8204" max="8205" width="5.140625" customWidth="1"/>
    <col min="8449" max="8449" width="4.5703125" customWidth="1"/>
    <col min="8450" max="8450" width="3.140625" customWidth="1"/>
    <col min="8451" max="8451" width="8.5703125" customWidth="1"/>
    <col min="8452" max="8452" width="11.42578125" customWidth="1"/>
    <col min="8453" max="8453" width="9.42578125" customWidth="1"/>
    <col min="8454" max="8454" width="1.85546875" customWidth="1"/>
    <col min="8455" max="8455" width="3.140625" customWidth="1"/>
    <col min="8456" max="8456" width="11" customWidth="1"/>
    <col min="8457" max="8457" width="10.42578125" customWidth="1"/>
    <col min="8458" max="8459" width="4.5703125" customWidth="1"/>
    <col min="8460" max="8461" width="5.140625" customWidth="1"/>
    <col min="8705" max="8705" width="4.5703125" customWidth="1"/>
    <col min="8706" max="8706" width="3.140625" customWidth="1"/>
    <col min="8707" max="8707" width="8.5703125" customWidth="1"/>
    <col min="8708" max="8708" width="11.42578125" customWidth="1"/>
    <col min="8709" max="8709" width="9.42578125" customWidth="1"/>
    <col min="8710" max="8710" width="1.85546875" customWidth="1"/>
    <col min="8711" max="8711" width="3.140625" customWidth="1"/>
    <col min="8712" max="8712" width="11" customWidth="1"/>
    <col min="8713" max="8713" width="10.42578125" customWidth="1"/>
    <col min="8714" max="8715" width="4.5703125" customWidth="1"/>
    <col min="8716" max="8717" width="5.140625" customWidth="1"/>
    <col min="8961" max="8961" width="4.5703125" customWidth="1"/>
    <col min="8962" max="8962" width="3.140625" customWidth="1"/>
    <col min="8963" max="8963" width="8.5703125" customWidth="1"/>
    <col min="8964" max="8964" width="11.42578125" customWidth="1"/>
    <col min="8965" max="8965" width="9.42578125" customWidth="1"/>
    <col min="8966" max="8966" width="1.85546875" customWidth="1"/>
    <col min="8967" max="8967" width="3.140625" customWidth="1"/>
    <col min="8968" max="8968" width="11" customWidth="1"/>
    <col min="8969" max="8969" width="10.42578125" customWidth="1"/>
    <col min="8970" max="8971" width="4.5703125" customWidth="1"/>
    <col min="8972" max="8973" width="5.140625" customWidth="1"/>
    <col min="9217" max="9217" width="4.5703125" customWidth="1"/>
    <col min="9218" max="9218" width="3.140625" customWidth="1"/>
    <col min="9219" max="9219" width="8.5703125" customWidth="1"/>
    <col min="9220" max="9220" width="11.42578125" customWidth="1"/>
    <col min="9221" max="9221" width="9.42578125" customWidth="1"/>
    <col min="9222" max="9222" width="1.85546875" customWidth="1"/>
    <col min="9223" max="9223" width="3.140625" customWidth="1"/>
    <col min="9224" max="9224" width="11" customWidth="1"/>
    <col min="9225" max="9225" width="10.42578125" customWidth="1"/>
    <col min="9226" max="9227" width="4.5703125" customWidth="1"/>
    <col min="9228" max="9229" width="5.140625" customWidth="1"/>
    <col min="9473" max="9473" width="4.5703125" customWidth="1"/>
    <col min="9474" max="9474" width="3.140625" customWidth="1"/>
    <col min="9475" max="9475" width="8.5703125" customWidth="1"/>
    <col min="9476" max="9476" width="11.42578125" customWidth="1"/>
    <col min="9477" max="9477" width="9.42578125" customWidth="1"/>
    <col min="9478" max="9478" width="1.85546875" customWidth="1"/>
    <col min="9479" max="9479" width="3.140625" customWidth="1"/>
    <col min="9480" max="9480" width="11" customWidth="1"/>
    <col min="9481" max="9481" width="10.42578125" customWidth="1"/>
    <col min="9482" max="9483" width="4.5703125" customWidth="1"/>
    <col min="9484" max="9485" width="5.140625" customWidth="1"/>
    <col min="9729" max="9729" width="4.5703125" customWidth="1"/>
    <col min="9730" max="9730" width="3.140625" customWidth="1"/>
    <col min="9731" max="9731" width="8.5703125" customWidth="1"/>
    <col min="9732" max="9732" width="11.42578125" customWidth="1"/>
    <col min="9733" max="9733" width="9.42578125" customWidth="1"/>
    <col min="9734" max="9734" width="1.85546875" customWidth="1"/>
    <col min="9735" max="9735" width="3.140625" customWidth="1"/>
    <col min="9736" max="9736" width="11" customWidth="1"/>
    <col min="9737" max="9737" width="10.42578125" customWidth="1"/>
    <col min="9738" max="9739" width="4.5703125" customWidth="1"/>
    <col min="9740" max="9741" width="5.140625" customWidth="1"/>
    <col min="9985" max="9985" width="4.5703125" customWidth="1"/>
    <col min="9986" max="9986" width="3.140625" customWidth="1"/>
    <col min="9987" max="9987" width="8.5703125" customWidth="1"/>
    <col min="9988" max="9988" width="11.42578125" customWidth="1"/>
    <col min="9989" max="9989" width="9.42578125" customWidth="1"/>
    <col min="9990" max="9990" width="1.85546875" customWidth="1"/>
    <col min="9991" max="9991" width="3.140625" customWidth="1"/>
    <col min="9992" max="9992" width="11" customWidth="1"/>
    <col min="9993" max="9993" width="10.42578125" customWidth="1"/>
    <col min="9994" max="9995" width="4.5703125" customWidth="1"/>
    <col min="9996" max="9997" width="5.140625" customWidth="1"/>
    <col min="10241" max="10241" width="4.5703125" customWidth="1"/>
    <col min="10242" max="10242" width="3.140625" customWidth="1"/>
    <col min="10243" max="10243" width="8.5703125" customWidth="1"/>
    <col min="10244" max="10244" width="11.42578125" customWidth="1"/>
    <col min="10245" max="10245" width="9.42578125" customWidth="1"/>
    <col min="10246" max="10246" width="1.85546875" customWidth="1"/>
    <col min="10247" max="10247" width="3.140625" customWidth="1"/>
    <col min="10248" max="10248" width="11" customWidth="1"/>
    <col min="10249" max="10249" width="10.42578125" customWidth="1"/>
    <col min="10250" max="10251" width="4.5703125" customWidth="1"/>
    <col min="10252" max="10253" width="5.140625" customWidth="1"/>
    <col min="10497" max="10497" width="4.5703125" customWidth="1"/>
    <col min="10498" max="10498" width="3.140625" customWidth="1"/>
    <col min="10499" max="10499" width="8.5703125" customWidth="1"/>
    <col min="10500" max="10500" width="11.42578125" customWidth="1"/>
    <col min="10501" max="10501" width="9.42578125" customWidth="1"/>
    <col min="10502" max="10502" width="1.85546875" customWidth="1"/>
    <col min="10503" max="10503" width="3.140625" customWidth="1"/>
    <col min="10504" max="10504" width="11" customWidth="1"/>
    <col min="10505" max="10505" width="10.42578125" customWidth="1"/>
    <col min="10506" max="10507" width="4.5703125" customWidth="1"/>
    <col min="10508" max="10509" width="5.140625" customWidth="1"/>
    <col min="10753" max="10753" width="4.5703125" customWidth="1"/>
    <col min="10754" max="10754" width="3.140625" customWidth="1"/>
    <col min="10755" max="10755" width="8.5703125" customWidth="1"/>
    <col min="10756" max="10756" width="11.42578125" customWidth="1"/>
    <col min="10757" max="10757" width="9.42578125" customWidth="1"/>
    <col min="10758" max="10758" width="1.85546875" customWidth="1"/>
    <col min="10759" max="10759" width="3.140625" customWidth="1"/>
    <col min="10760" max="10760" width="11" customWidth="1"/>
    <col min="10761" max="10761" width="10.42578125" customWidth="1"/>
    <col min="10762" max="10763" width="4.5703125" customWidth="1"/>
    <col min="10764" max="10765" width="5.140625" customWidth="1"/>
    <col min="11009" max="11009" width="4.5703125" customWidth="1"/>
    <col min="11010" max="11010" width="3.140625" customWidth="1"/>
    <col min="11011" max="11011" width="8.5703125" customWidth="1"/>
    <col min="11012" max="11012" width="11.42578125" customWidth="1"/>
    <col min="11013" max="11013" width="9.42578125" customWidth="1"/>
    <col min="11014" max="11014" width="1.85546875" customWidth="1"/>
    <col min="11015" max="11015" width="3.140625" customWidth="1"/>
    <col min="11016" max="11016" width="11" customWidth="1"/>
    <col min="11017" max="11017" width="10.42578125" customWidth="1"/>
    <col min="11018" max="11019" width="4.5703125" customWidth="1"/>
    <col min="11020" max="11021" width="5.140625" customWidth="1"/>
    <col min="11265" max="11265" width="4.5703125" customWidth="1"/>
    <col min="11266" max="11266" width="3.140625" customWidth="1"/>
    <col min="11267" max="11267" width="8.5703125" customWidth="1"/>
    <col min="11268" max="11268" width="11.42578125" customWidth="1"/>
    <col min="11269" max="11269" width="9.42578125" customWidth="1"/>
    <col min="11270" max="11270" width="1.85546875" customWidth="1"/>
    <col min="11271" max="11271" width="3.140625" customWidth="1"/>
    <col min="11272" max="11272" width="11" customWidth="1"/>
    <col min="11273" max="11273" width="10.42578125" customWidth="1"/>
    <col min="11274" max="11275" width="4.5703125" customWidth="1"/>
    <col min="11276" max="11277" width="5.140625" customWidth="1"/>
    <col min="11521" max="11521" width="4.5703125" customWidth="1"/>
    <col min="11522" max="11522" width="3.140625" customWidth="1"/>
    <col min="11523" max="11523" width="8.5703125" customWidth="1"/>
    <col min="11524" max="11524" width="11.42578125" customWidth="1"/>
    <col min="11525" max="11525" width="9.42578125" customWidth="1"/>
    <col min="11526" max="11526" width="1.85546875" customWidth="1"/>
    <col min="11527" max="11527" width="3.140625" customWidth="1"/>
    <col min="11528" max="11528" width="11" customWidth="1"/>
    <col min="11529" max="11529" width="10.42578125" customWidth="1"/>
    <col min="11530" max="11531" width="4.5703125" customWidth="1"/>
    <col min="11532" max="11533" width="5.140625" customWidth="1"/>
    <col min="11777" max="11777" width="4.5703125" customWidth="1"/>
    <col min="11778" max="11778" width="3.140625" customWidth="1"/>
    <col min="11779" max="11779" width="8.5703125" customWidth="1"/>
    <col min="11780" max="11780" width="11.42578125" customWidth="1"/>
    <col min="11781" max="11781" width="9.42578125" customWidth="1"/>
    <col min="11782" max="11782" width="1.85546875" customWidth="1"/>
    <col min="11783" max="11783" width="3.140625" customWidth="1"/>
    <col min="11784" max="11784" width="11" customWidth="1"/>
    <col min="11785" max="11785" width="10.42578125" customWidth="1"/>
    <col min="11786" max="11787" width="4.5703125" customWidth="1"/>
    <col min="11788" max="11789" width="5.140625" customWidth="1"/>
    <col min="12033" max="12033" width="4.5703125" customWidth="1"/>
    <col min="12034" max="12034" width="3.140625" customWidth="1"/>
    <col min="12035" max="12035" width="8.5703125" customWidth="1"/>
    <col min="12036" max="12036" width="11.42578125" customWidth="1"/>
    <col min="12037" max="12037" width="9.42578125" customWidth="1"/>
    <col min="12038" max="12038" width="1.85546875" customWidth="1"/>
    <col min="12039" max="12039" width="3.140625" customWidth="1"/>
    <col min="12040" max="12040" width="11" customWidth="1"/>
    <col min="12041" max="12041" width="10.42578125" customWidth="1"/>
    <col min="12042" max="12043" width="4.5703125" customWidth="1"/>
    <col min="12044" max="12045" width="5.140625" customWidth="1"/>
    <col min="12289" max="12289" width="4.5703125" customWidth="1"/>
    <col min="12290" max="12290" width="3.140625" customWidth="1"/>
    <col min="12291" max="12291" width="8.5703125" customWidth="1"/>
    <col min="12292" max="12292" width="11.42578125" customWidth="1"/>
    <col min="12293" max="12293" width="9.42578125" customWidth="1"/>
    <col min="12294" max="12294" width="1.85546875" customWidth="1"/>
    <col min="12295" max="12295" width="3.140625" customWidth="1"/>
    <col min="12296" max="12296" width="11" customWidth="1"/>
    <col min="12297" max="12297" width="10.42578125" customWidth="1"/>
    <col min="12298" max="12299" width="4.5703125" customWidth="1"/>
    <col min="12300" max="12301" width="5.140625" customWidth="1"/>
    <col min="12545" max="12545" width="4.5703125" customWidth="1"/>
    <col min="12546" max="12546" width="3.140625" customWidth="1"/>
    <col min="12547" max="12547" width="8.5703125" customWidth="1"/>
    <col min="12548" max="12548" width="11.42578125" customWidth="1"/>
    <col min="12549" max="12549" width="9.42578125" customWidth="1"/>
    <col min="12550" max="12550" width="1.85546875" customWidth="1"/>
    <col min="12551" max="12551" width="3.140625" customWidth="1"/>
    <col min="12552" max="12552" width="11" customWidth="1"/>
    <col min="12553" max="12553" width="10.42578125" customWidth="1"/>
    <col min="12554" max="12555" width="4.5703125" customWidth="1"/>
    <col min="12556" max="12557" width="5.140625" customWidth="1"/>
    <col min="12801" max="12801" width="4.5703125" customWidth="1"/>
    <col min="12802" max="12802" width="3.140625" customWidth="1"/>
    <col min="12803" max="12803" width="8.5703125" customWidth="1"/>
    <col min="12804" max="12804" width="11.42578125" customWidth="1"/>
    <col min="12805" max="12805" width="9.42578125" customWidth="1"/>
    <col min="12806" max="12806" width="1.85546875" customWidth="1"/>
    <col min="12807" max="12807" width="3.140625" customWidth="1"/>
    <col min="12808" max="12808" width="11" customWidth="1"/>
    <col min="12809" max="12809" width="10.42578125" customWidth="1"/>
    <col min="12810" max="12811" width="4.5703125" customWidth="1"/>
    <col min="12812" max="12813" width="5.140625" customWidth="1"/>
    <col min="13057" max="13057" width="4.5703125" customWidth="1"/>
    <col min="13058" max="13058" width="3.140625" customWidth="1"/>
    <col min="13059" max="13059" width="8.5703125" customWidth="1"/>
    <col min="13060" max="13060" width="11.42578125" customWidth="1"/>
    <col min="13061" max="13061" width="9.42578125" customWidth="1"/>
    <col min="13062" max="13062" width="1.85546875" customWidth="1"/>
    <col min="13063" max="13063" width="3.140625" customWidth="1"/>
    <col min="13064" max="13064" width="11" customWidth="1"/>
    <col min="13065" max="13065" width="10.42578125" customWidth="1"/>
    <col min="13066" max="13067" width="4.5703125" customWidth="1"/>
    <col min="13068" max="13069" width="5.140625" customWidth="1"/>
    <col min="13313" max="13313" width="4.5703125" customWidth="1"/>
    <col min="13314" max="13314" width="3.140625" customWidth="1"/>
    <col min="13315" max="13315" width="8.5703125" customWidth="1"/>
    <col min="13316" max="13316" width="11.42578125" customWidth="1"/>
    <col min="13317" max="13317" width="9.42578125" customWidth="1"/>
    <col min="13318" max="13318" width="1.85546875" customWidth="1"/>
    <col min="13319" max="13319" width="3.140625" customWidth="1"/>
    <col min="13320" max="13320" width="11" customWidth="1"/>
    <col min="13321" max="13321" width="10.42578125" customWidth="1"/>
    <col min="13322" max="13323" width="4.5703125" customWidth="1"/>
    <col min="13324" max="13325" width="5.140625" customWidth="1"/>
    <col min="13569" max="13569" width="4.5703125" customWidth="1"/>
    <col min="13570" max="13570" width="3.140625" customWidth="1"/>
    <col min="13571" max="13571" width="8.5703125" customWidth="1"/>
    <col min="13572" max="13572" width="11.42578125" customWidth="1"/>
    <col min="13573" max="13573" width="9.42578125" customWidth="1"/>
    <col min="13574" max="13574" width="1.85546875" customWidth="1"/>
    <col min="13575" max="13575" width="3.140625" customWidth="1"/>
    <col min="13576" max="13576" width="11" customWidth="1"/>
    <col min="13577" max="13577" width="10.42578125" customWidth="1"/>
    <col min="13578" max="13579" width="4.5703125" customWidth="1"/>
    <col min="13580" max="13581" width="5.140625" customWidth="1"/>
    <col min="13825" max="13825" width="4.5703125" customWidth="1"/>
    <col min="13826" max="13826" width="3.140625" customWidth="1"/>
    <col min="13827" max="13827" width="8.5703125" customWidth="1"/>
    <col min="13828" max="13828" width="11.42578125" customWidth="1"/>
    <col min="13829" max="13829" width="9.42578125" customWidth="1"/>
    <col min="13830" max="13830" width="1.85546875" customWidth="1"/>
    <col min="13831" max="13831" width="3.140625" customWidth="1"/>
    <col min="13832" max="13832" width="11" customWidth="1"/>
    <col min="13833" max="13833" width="10.42578125" customWidth="1"/>
    <col min="13834" max="13835" width="4.5703125" customWidth="1"/>
    <col min="13836" max="13837" width="5.140625" customWidth="1"/>
    <col min="14081" max="14081" width="4.5703125" customWidth="1"/>
    <col min="14082" max="14082" width="3.140625" customWidth="1"/>
    <col min="14083" max="14083" width="8.5703125" customWidth="1"/>
    <col min="14084" max="14084" width="11.42578125" customWidth="1"/>
    <col min="14085" max="14085" width="9.42578125" customWidth="1"/>
    <col min="14086" max="14086" width="1.85546875" customWidth="1"/>
    <col min="14087" max="14087" width="3.140625" customWidth="1"/>
    <col min="14088" max="14088" width="11" customWidth="1"/>
    <col min="14089" max="14089" width="10.42578125" customWidth="1"/>
    <col min="14090" max="14091" width="4.5703125" customWidth="1"/>
    <col min="14092" max="14093" width="5.140625" customWidth="1"/>
    <col min="14337" max="14337" width="4.5703125" customWidth="1"/>
    <col min="14338" max="14338" width="3.140625" customWidth="1"/>
    <col min="14339" max="14339" width="8.5703125" customWidth="1"/>
    <col min="14340" max="14340" width="11.42578125" customWidth="1"/>
    <col min="14341" max="14341" width="9.42578125" customWidth="1"/>
    <col min="14342" max="14342" width="1.85546875" customWidth="1"/>
    <col min="14343" max="14343" width="3.140625" customWidth="1"/>
    <col min="14344" max="14344" width="11" customWidth="1"/>
    <col min="14345" max="14345" width="10.42578125" customWidth="1"/>
    <col min="14346" max="14347" width="4.5703125" customWidth="1"/>
    <col min="14348" max="14349" width="5.140625" customWidth="1"/>
    <col min="14593" max="14593" width="4.5703125" customWidth="1"/>
    <col min="14594" max="14594" width="3.140625" customWidth="1"/>
    <col min="14595" max="14595" width="8.5703125" customWidth="1"/>
    <col min="14596" max="14596" width="11.42578125" customWidth="1"/>
    <col min="14597" max="14597" width="9.42578125" customWidth="1"/>
    <col min="14598" max="14598" width="1.85546875" customWidth="1"/>
    <col min="14599" max="14599" width="3.140625" customWidth="1"/>
    <col min="14600" max="14600" width="11" customWidth="1"/>
    <col min="14601" max="14601" width="10.42578125" customWidth="1"/>
    <col min="14602" max="14603" width="4.5703125" customWidth="1"/>
    <col min="14604" max="14605" width="5.140625" customWidth="1"/>
    <col min="14849" max="14849" width="4.5703125" customWidth="1"/>
    <col min="14850" max="14850" width="3.140625" customWidth="1"/>
    <col min="14851" max="14851" width="8.5703125" customWidth="1"/>
    <col min="14852" max="14852" width="11.42578125" customWidth="1"/>
    <col min="14853" max="14853" width="9.42578125" customWidth="1"/>
    <col min="14854" max="14854" width="1.85546875" customWidth="1"/>
    <col min="14855" max="14855" width="3.140625" customWidth="1"/>
    <col min="14856" max="14856" width="11" customWidth="1"/>
    <col min="14857" max="14857" width="10.42578125" customWidth="1"/>
    <col min="14858" max="14859" width="4.5703125" customWidth="1"/>
    <col min="14860" max="14861" width="5.140625" customWidth="1"/>
    <col min="15105" max="15105" width="4.5703125" customWidth="1"/>
    <col min="15106" max="15106" width="3.140625" customWidth="1"/>
    <col min="15107" max="15107" width="8.5703125" customWidth="1"/>
    <col min="15108" max="15108" width="11.42578125" customWidth="1"/>
    <col min="15109" max="15109" width="9.42578125" customWidth="1"/>
    <col min="15110" max="15110" width="1.85546875" customWidth="1"/>
    <col min="15111" max="15111" width="3.140625" customWidth="1"/>
    <col min="15112" max="15112" width="11" customWidth="1"/>
    <col min="15113" max="15113" width="10.42578125" customWidth="1"/>
    <col min="15114" max="15115" width="4.5703125" customWidth="1"/>
    <col min="15116" max="15117" width="5.140625" customWidth="1"/>
    <col min="15361" max="15361" width="4.5703125" customWidth="1"/>
    <col min="15362" max="15362" width="3.140625" customWidth="1"/>
    <col min="15363" max="15363" width="8.5703125" customWidth="1"/>
    <col min="15364" max="15364" width="11.42578125" customWidth="1"/>
    <col min="15365" max="15365" width="9.42578125" customWidth="1"/>
    <col min="15366" max="15366" width="1.85546875" customWidth="1"/>
    <col min="15367" max="15367" width="3.140625" customWidth="1"/>
    <col min="15368" max="15368" width="11" customWidth="1"/>
    <col min="15369" max="15369" width="10.42578125" customWidth="1"/>
    <col min="15370" max="15371" width="4.5703125" customWidth="1"/>
    <col min="15372" max="15373" width="5.140625" customWidth="1"/>
    <col min="15617" max="15617" width="4.5703125" customWidth="1"/>
    <col min="15618" max="15618" width="3.140625" customWidth="1"/>
    <col min="15619" max="15619" width="8.5703125" customWidth="1"/>
    <col min="15620" max="15620" width="11.42578125" customWidth="1"/>
    <col min="15621" max="15621" width="9.42578125" customWidth="1"/>
    <col min="15622" max="15622" width="1.85546875" customWidth="1"/>
    <col min="15623" max="15623" width="3.140625" customWidth="1"/>
    <col min="15624" max="15624" width="11" customWidth="1"/>
    <col min="15625" max="15625" width="10.42578125" customWidth="1"/>
    <col min="15626" max="15627" width="4.5703125" customWidth="1"/>
    <col min="15628" max="15629" width="5.140625" customWidth="1"/>
    <col min="15873" max="15873" width="4.5703125" customWidth="1"/>
    <col min="15874" max="15874" width="3.140625" customWidth="1"/>
    <col min="15875" max="15875" width="8.5703125" customWidth="1"/>
    <col min="15876" max="15876" width="11.42578125" customWidth="1"/>
    <col min="15877" max="15877" width="9.42578125" customWidth="1"/>
    <col min="15878" max="15878" width="1.85546875" customWidth="1"/>
    <col min="15879" max="15879" width="3.140625" customWidth="1"/>
    <col min="15880" max="15880" width="11" customWidth="1"/>
    <col min="15881" max="15881" width="10.42578125" customWidth="1"/>
    <col min="15882" max="15883" width="4.5703125" customWidth="1"/>
    <col min="15884" max="15885" width="5.140625" customWidth="1"/>
    <col min="16129" max="16129" width="4.5703125" customWidth="1"/>
    <col min="16130" max="16130" width="3.140625" customWidth="1"/>
    <col min="16131" max="16131" width="8.5703125" customWidth="1"/>
    <col min="16132" max="16132" width="11.42578125" customWidth="1"/>
    <col min="16133" max="16133" width="9.42578125" customWidth="1"/>
    <col min="16134" max="16134" width="1.85546875" customWidth="1"/>
    <col min="16135" max="16135" width="3.140625" customWidth="1"/>
    <col min="16136" max="16136" width="11" customWidth="1"/>
    <col min="16137" max="16137" width="10.42578125" customWidth="1"/>
    <col min="16138" max="16139" width="4.5703125" customWidth="1"/>
    <col min="16140" max="16141" width="5.140625" customWidth="1"/>
  </cols>
  <sheetData>
    <row r="1" spans="2:26" ht="30.75" customHeight="1">
      <c r="B1" s="129" t="s">
        <v>63</v>
      </c>
    </row>
    <row r="2" spans="2:26" ht="12.75" customHeight="1">
      <c r="B2" s="205" t="s">
        <v>315</v>
      </c>
    </row>
    <row r="3" spans="2:26" ht="24" customHeight="1" thickBot="1">
      <c r="B3" s="130" t="s">
        <v>64</v>
      </c>
      <c r="Q3" s="191" t="s">
        <v>176</v>
      </c>
    </row>
    <row r="4" spans="2:26" s="132" customFormat="1" ht="22.5">
      <c r="B4" s="395" t="s">
        <v>65</v>
      </c>
      <c r="C4" s="396"/>
      <c r="D4" s="131" t="s">
        <v>235</v>
      </c>
      <c r="E4" s="397" t="s">
        <v>66</v>
      </c>
      <c r="F4" s="398"/>
      <c r="G4" s="399" t="s">
        <v>67</v>
      </c>
      <c r="H4" s="400"/>
      <c r="I4" s="131" t="s">
        <v>68</v>
      </c>
      <c r="J4" s="399" t="s">
        <v>69</v>
      </c>
      <c r="K4" s="401"/>
      <c r="Z4" s="201"/>
    </row>
    <row r="5" spans="2:26" s="134" customFormat="1">
      <c r="B5" s="402" t="s">
        <v>70</v>
      </c>
      <c r="C5" s="403"/>
      <c r="D5" s="133" t="s">
        <v>71</v>
      </c>
      <c r="E5" s="404" t="s">
        <v>72</v>
      </c>
      <c r="F5" s="405"/>
      <c r="G5" s="403" t="s">
        <v>73</v>
      </c>
      <c r="H5" s="406"/>
      <c r="I5" s="133" t="s">
        <v>74</v>
      </c>
      <c r="J5" s="403" t="s">
        <v>75</v>
      </c>
      <c r="K5" s="407"/>
      <c r="Z5" s="202"/>
    </row>
    <row r="6" spans="2:26">
      <c r="B6" s="408" t="s">
        <v>76</v>
      </c>
      <c r="C6" s="406"/>
      <c r="D6" s="127">
        <v>0</v>
      </c>
      <c r="E6" s="409">
        <v>0</v>
      </c>
      <c r="F6" s="410"/>
      <c r="G6" s="411" t="str">
        <f>IF(E6=0,"",IF(E6&gt;1,(E6/E11)))</f>
        <v/>
      </c>
      <c r="H6" s="406"/>
      <c r="I6" s="135">
        <v>0</v>
      </c>
      <c r="J6" s="411" t="str">
        <f>IF($E6=0,"",IF($E6&gt;0,($G6*$I6)))</f>
        <v/>
      </c>
      <c r="K6" s="412"/>
    </row>
    <row r="7" spans="2:26">
      <c r="B7" s="408" t="s">
        <v>77</v>
      </c>
      <c r="C7" s="406"/>
      <c r="D7" s="127">
        <v>0</v>
      </c>
      <c r="E7" s="409">
        <v>0</v>
      </c>
      <c r="F7" s="410"/>
      <c r="G7" s="411" t="str">
        <f>IF(E7=0,"",IF(E7&gt;1,(E7/E11)))</f>
        <v/>
      </c>
      <c r="H7" s="406"/>
      <c r="I7" s="135">
        <v>5</v>
      </c>
      <c r="J7" s="411" t="str">
        <f>IF($E7=0,"",IF($E7&gt;0,($G7*$I7)))</f>
        <v/>
      </c>
      <c r="K7" s="412"/>
    </row>
    <row r="8" spans="2:26">
      <c r="B8" s="408" t="s">
        <v>78</v>
      </c>
      <c r="C8" s="406"/>
      <c r="D8" s="127">
        <v>0</v>
      </c>
      <c r="E8" s="409">
        <v>0</v>
      </c>
      <c r="F8" s="410"/>
      <c r="G8" s="411" t="str">
        <f>IF(E8=0,"",IF(E8&gt;1,(E8/E11)))</f>
        <v/>
      </c>
      <c r="H8" s="406"/>
      <c r="I8" s="135">
        <v>15</v>
      </c>
      <c r="J8" s="411" t="str">
        <f>IF($E8=0,"",IF($E8&gt;0,($G8*$I8)))</f>
        <v/>
      </c>
      <c r="K8" s="412"/>
    </row>
    <row r="9" spans="2:26">
      <c r="B9" s="408" t="s">
        <v>79</v>
      </c>
      <c r="C9" s="406"/>
      <c r="D9" s="127">
        <v>0</v>
      </c>
      <c r="E9" s="409">
        <v>0</v>
      </c>
      <c r="F9" s="410"/>
      <c r="G9" s="411" t="str">
        <f>IF(E9=0,"",IF(E9&gt;1,(E9/E11)))</f>
        <v/>
      </c>
      <c r="H9" s="406"/>
      <c r="I9" s="135">
        <v>30</v>
      </c>
      <c r="J9" s="411" t="str">
        <f>IF($E9=0,"",IF($E9&gt;0,($G9*$I9)))</f>
        <v/>
      </c>
      <c r="K9" s="412"/>
    </row>
    <row r="10" spans="2:26" ht="15.75" thickBot="1">
      <c r="B10" s="419" t="s">
        <v>54</v>
      </c>
      <c r="C10" s="420"/>
      <c r="D10" s="128">
        <v>0</v>
      </c>
      <c r="E10" s="421">
        <v>0</v>
      </c>
      <c r="F10" s="422"/>
      <c r="G10" s="423" t="str">
        <f>IF(E10=0,"",IF(E10&gt;1,(E10/E11)))</f>
        <v/>
      </c>
      <c r="H10" s="420"/>
      <c r="I10" s="136">
        <v>50</v>
      </c>
      <c r="J10" s="423" t="str">
        <f>IF($E10=0,"",IF($E10&gt;0,($G10*$I10)))</f>
        <v/>
      </c>
      <c r="K10" s="424"/>
      <c r="L10" s="413" t="s">
        <v>80</v>
      </c>
      <c r="M10" s="329"/>
    </row>
    <row r="11" spans="2:26" ht="15.75" thickBot="1">
      <c r="D11" s="137" t="s">
        <v>281</v>
      </c>
      <c r="E11" s="414">
        <f>SUM(E6:E10)</f>
        <v>0</v>
      </c>
      <c r="F11" s="415"/>
      <c r="K11" s="138" t="s">
        <v>81</v>
      </c>
      <c r="L11" s="414">
        <f>SUM(J6:J10)</f>
        <v>0</v>
      </c>
      <c r="M11" s="416"/>
    </row>
    <row r="12" spans="2:26">
      <c r="H12" s="240" t="s">
        <v>249</v>
      </c>
      <c r="I12" s="241"/>
      <c r="L12" s="329" t="s">
        <v>82</v>
      </c>
      <c r="M12" s="329"/>
    </row>
    <row r="13" spans="2:26" ht="45.75" customHeight="1" thickBot="1">
      <c r="B13" s="427" t="s">
        <v>83</v>
      </c>
      <c r="C13" s="428"/>
      <c r="D13" s="428"/>
      <c r="E13" s="428"/>
      <c r="F13" s="428"/>
      <c r="H13" s="425" t="s">
        <v>250</v>
      </c>
      <c r="I13" s="426"/>
      <c r="L13" s="61"/>
    </row>
    <row r="14" spans="2:26" ht="45.75" customHeight="1" thickBot="1">
      <c r="B14" s="429" t="s">
        <v>84</v>
      </c>
      <c r="C14" s="430"/>
      <c r="D14" s="430"/>
      <c r="E14" s="399" t="s">
        <v>85</v>
      </c>
      <c r="F14" s="401"/>
      <c r="H14" s="431" t="s">
        <v>86</v>
      </c>
      <c r="I14" s="432"/>
      <c r="J14" s="432"/>
      <c r="K14" s="432"/>
      <c r="L14" s="61"/>
    </row>
    <row r="15" spans="2:26" ht="56.25">
      <c r="B15" s="417" t="s">
        <v>87</v>
      </c>
      <c r="C15" s="406"/>
      <c r="D15" s="406"/>
      <c r="E15" s="418"/>
      <c r="F15" s="412"/>
      <c r="G15" s="123"/>
      <c r="H15" s="139" t="s">
        <v>88</v>
      </c>
      <c r="I15" s="140" t="s">
        <v>89</v>
      </c>
      <c r="J15" s="399" t="s">
        <v>90</v>
      </c>
      <c r="K15" s="401"/>
      <c r="L15" s="61"/>
    </row>
    <row r="16" spans="2:26">
      <c r="B16" s="433" t="s">
        <v>91</v>
      </c>
      <c r="C16" s="434"/>
      <c r="D16" s="434"/>
      <c r="E16" s="435"/>
      <c r="F16" s="436"/>
      <c r="H16" s="141" t="s">
        <v>92</v>
      </c>
      <c r="I16" s="142" t="s">
        <v>93</v>
      </c>
      <c r="J16" s="403" t="s">
        <v>94</v>
      </c>
      <c r="K16" s="438"/>
      <c r="L16" s="61"/>
    </row>
    <row r="17" spans="2:26">
      <c r="B17" s="143" t="s">
        <v>95</v>
      </c>
      <c r="C17" s="144"/>
      <c r="D17" s="145" t="s">
        <v>96</v>
      </c>
      <c r="E17" s="437"/>
      <c r="F17" s="436"/>
      <c r="H17" s="141" t="s">
        <v>97</v>
      </c>
      <c r="I17" s="146" t="str">
        <f>IF(E22&lt;=50,"X",IF(E22&gt;50,""))</f>
        <v/>
      </c>
      <c r="J17" s="403">
        <v>0</v>
      </c>
      <c r="K17" s="438"/>
      <c r="L17" s="61"/>
    </row>
    <row r="18" spans="2:26" ht="30.75" customHeight="1">
      <c r="B18" s="439" t="s">
        <v>98</v>
      </c>
      <c r="C18" s="406"/>
      <c r="D18" s="406"/>
      <c r="E18" s="435"/>
      <c r="F18" s="436"/>
      <c r="H18" s="141" t="s">
        <v>99</v>
      </c>
      <c r="I18" s="146" t="str">
        <f>IF(E22&lt;=50,"",IF(E22&lt;=75,"X",IF(E22&gt;75,"")))</f>
        <v/>
      </c>
      <c r="J18" s="403">
        <v>10</v>
      </c>
      <c r="K18" s="438"/>
      <c r="L18" s="61"/>
    </row>
    <row r="19" spans="2:26" ht="15.75" thickBot="1">
      <c r="B19" s="440" t="s">
        <v>100</v>
      </c>
      <c r="C19" s="420"/>
      <c r="D19" s="420"/>
      <c r="E19" s="441"/>
      <c r="F19" s="442"/>
      <c r="H19" s="141" t="s">
        <v>101</v>
      </c>
      <c r="I19" s="146" t="str">
        <f>IF(E22&lt;75,"",IF(E22&lt;=100,"X",IF(E22&gt;100,"")))</f>
        <v/>
      </c>
      <c r="J19" s="403">
        <v>20</v>
      </c>
      <c r="K19" s="438"/>
      <c r="L19" s="61"/>
    </row>
    <row r="20" spans="2:26" ht="15.75" thickBot="1">
      <c r="D20" s="137" t="s">
        <v>177</v>
      </c>
      <c r="E20" s="443">
        <v>0</v>
      </c>
      <c r="F20" s="444"/>
      <c r="H20" s="147" t="s">
        <v>102</v>
      </c>
      <c r="I20" s="148" t="str">
        <f>IF(E11=0,"",IF(E20=0,"",IF(E22&lt;100,"",IF(E22&gt;100,"X",))))</f>
        <v/>
      </c>
      <c r="J20" s="445">
        <v>30</v>
      </c>
      <c r="K20" s="446"/>
      <c r="L20" s="413" t="s">
        <v>103</v>
      </c>
      <c r="M20" s="329"/>
    </row>
    <row r="21" spans="2:26" ht="15.75" thickBot="1">
      <c r="L21" s="414" t="b">
        <f>IF(I17="X",J17,IF(I18="X",J18,IF(I19="X",J19,IF(I20="X",J20))))</f>
        <v>0</v>
      </c>
      <c r="M21" s="447"/>
    </row>
    <row r="22" spans="2:26" ht="15.75" customHeight="1" thickBot="1">
      <c r="D22" s="138" t="s">
        <v>104</v>
      </c>
      <c r="E22" s="448" t="str">
        <f>IF(E11=0,"",IF(E20=0,"",IF(E20&gt;0,E20/E11*100)))</f>
        <v/>
      </c>
      <c r="F22" s="449"/>
      <c r="G22" s="149"/>
      <c r="H22" s="455" t="s">
        <v>249</v>
      </c>
      <c r="I22" s="455"/>
      <c r="J22" s="455"/>
      <c r="K22" s="455"/>
      <c r="L22" s="450" t="s">
        <v>82</v>
      </c>
      <c r="M22" s="450"/>
    </row>
    <row r="23" spans="2:26" ht="36" customHeight="1">
      <c r="D23" s="138"/>
      <c r="E23" s="150"/>
      <c r="F23" s="150"/>
      <c r="G23" s="149"/>
      <c r="H23" s="451" t="s">
        <v>279</v>
      </c>
      <c r="I23" s="451"/>
      <c r="J23" s="451"/>
      <c r="K23" s="451"/>
      <c r="L23" s="151"/>
      <c r="M23" s="152"/>
    </row>
    <row r="24" spans="2:26" ht="33.75" customHeight="1" thickBot="1">
      <c r="B24" s="452" t="s">
        <v>105</v>
      </c>
      <c r="C24" s="453"/>
      <c r="D24" s="453"/>
      <c r="E24" s="453"/>
      <c r="F24" s="454"/>
      <c r="H24" s="456" t="s">
        <v>280</v>
      </c>
      <c r="I24" s="456"/>
      <c r="J24" s="456"/>
      <c r="K24" s="456"/>
      <c r="L24" s="154"/>
    </row>
    <row r="25" spans="2:26">
      <c r="B25" s="429" t="s">
        <v>106</v>
      </c>
      <c r="C25" s="457"/>
      <c r="D25" s="155" t="s">
        <v>107</v>
      </c>
      <c r="E25" s="458" t="s">
        <v>108</v>
      </c>
      <c r="F25" s="459"/>
      <c r="H25" s="156"/>
      <c r="I25" s="157"/>
      <c r="J25" s="460"/>
      <c r="K25" s="460"/>
      <c r="L25" s="154"/>
    </row>
    <row r="26" spans="2:26" ht="22.5">
      <c r="B26" s="141">
        <v>1</v>
      </c>
      <c r="C26" s="158" t="s">
        <v>109</v>
      </c>
      <c r="D26" s="159" t="s">
        <v>110</v>
      </c>
      <c r="E26" s="461">
        <f>E11</f>
        <v>0</v>
      </c>
      <c r="F26" s="412"/>
      <c r="H26" s="156"/>
      <c r="I26" s="157"/>
      <c r="J26" s="460"/>
      <c r="K26" s="460"/>
      <c r="L26" s="154"/>
    </row>
    <row r="27" spans="2:26" ht="33.75">
      <c r="B27" s="141">
        <v>2</v>
      </c>
      <c r="C27" s="158" t="s">
        <v>111</v>
      </c>
      <c r="D27" s="159" t="s">
        <v>112</v>
      </c>
      <c r="E27" s="461">
        <f>E20</f>
        <v>0</v>
      </c>
      <c r="F27" s="412"/>
      <c r="H27" s="156"/>
      <c r="I27" s="157"/>
      <c r="J27" s="460"/>
      <c r="K27" s="460"/>
      <c r="L27" s="154"/>
    </row>
    <row r="28" spans="2:26" ht="22.5">
      <c r="B28" s="141">
        <v>3</v>
      </c>
      <c r="C28" s="158" t="s">
        <v>113</v>
      </c>
      <c r="D28" s="159" t="s">
        <v>114</v>
      </c>
      <c r="E28" s="435">
        <f>I28</f>
        <v>0</v>
      </c>
      <c r="F28" s="412"/>
      <c r="H28" s="207">
        <f>E27*0.6</f>
        <v>0</v>
      </c>
      <c r="I28" s="208">
        <f>ROUND(H28,2)</f>
        <v>0</v>
      </c>
      <c r="J28" s="460"/>
      <c r="K28" s="460"/>
      <c r="L28" s="154"/>
    </row>
    <row r="29" spans="2:26" ht="34.5" thickBot="1">
      <c r="B29" s="160" t="s">
        <v>115</v>
      </c>
      <c r="C29" s="161" t="s">
        <v>116</v>
      </c>
      <c r="D29" s="162" t="s">
        <v>117</v>
      </c>
      <c r="E29" s="462">
        <f>SUM(E26,E28)</f>
        <v>0</v>
      </c>
      <c r="F29" s="463"/>
      <c r="H29" s="156"/>
      <c r="I29" s="157"/>
      <c r="J29" s="460"/>
      <c r="K29" s="460"/>
      <c r="L29" s="154"/>
    </row>
    <row r="30" spans="2:26">
      <c r="H30" s="156"/>
      <c r="I30" s="157"/>
      <c r="J30" s="460"/>
      <c r="K30" s="460"/>
      <c r="L30" s="413"/>
      <c r="M30" s="413"/>
      <c r="Z30" s="200">
        <v>0.05</v>
      </c>
    </row>
    <row r="31" spans="2:26">
      <c r="B31" s="431"/>
      <c r="C31" s="432"/>
      <c r="D31" s="432"/>
      <c r="E31" s="432"/>
      <c r="H31" s="149"/>
      <c r="I31" s="149"/>
      <c r="J31" s="149"/>
      <c r="K31" s="149"/>
      <c r="L31" s="464"/>
      <c r="M31" s="464"/>
      <c r="Z31" s="200">
        <v>5.6500000000000002E-2</v>
      </c>
    </row>
    <row r="32" spans="2:26" ht="15.75" thickBot="1">
      <c r="B32" s="163"/>
      <c r="C32" s="164"/>
      <c r="D32" s="164"/>
      <c r="E32" s="164"/>
      <c r="H32" s="149"/>
      <c r="I32" s="149"/>
      <c r="J32" s="149"/>
      <c r="K32" s="149"/>
      <c r="L32" s="460" t="s">
        <v>4</v>
      </c>
      <c r="M32" s="450"/>
      <c r="Z32" s="200">
        <v>0.06</v>
      </c>
    </row>
    <row r="33" spans="2:26" ht="15.75" thickBot="1">
      <c r="B33" s="413"/>
      <c r="C33" s="329"/>
      <c r="D33" s="134"/>
      <c r="E33" s="413"/>
      <c r="F33" s="428"/>
      <c r="H33" s="149"/>
      <c r="I33" s="149"/>
      <c r="J33" s="149"/>
      <c r="K33" s="138" t="s">
        <v>224</v>
      </c>
      <c r="L33" s="414">
        <f>SUM(L11,L21)</f>
        <v>0</v>
      </c>
      <c r="M33" s="447"/>
      <c r="Z33" s="200">
        <v>6.7500000000000004E-2</v>
      </c>
    </row>
    <row r="34" spans="2:26">
      <c r="B34" s="134"/>
      <c r="C34" s="134"/>
      <c r="D34" s="153"/>
      <c r="E34" s="465"/>
      <c r="F34" s="466"/>
      <c r="L34" s="165"/>
      <c r="Z34" s="200">
        <v>7.1999999999999995E-2</v>
      </c>
    </row>
    <row r="35" spans="2:26">
      <c r="B35" s="413"/>
      <c r="C35" s="413"/>
      <c r="D35" s="467"/>
      <c r="E35" s="469"/>
      <c r="F35" s="470"/>
      <c r="K35" s="57"/>
      <c r="Z35" s="200">
        <v>8.1000000000000003E-2</v>
      </c>
    </row>
    <row r="36" spans="2:26" ht="15.75" thickBot="1">
      <c r="B36" s="329"/>
      <c r="C36" s="329"/>
      <c r="D36" s="468"/>
      <c r="E36" s="470"/>
      <c r="F36" s="470"/>
      <c r="I36" s="153"/>
      <c r="Z36" s="200">
        <v>0.10199999999999999</v>
      </c>
    </row>
    <row r="37" spans="2:26" ht="22.5" customHeight="1">
      <c r="B37" s="134"/>
      <c r="C37" s="134"/>
      <c r="D37" s="153"/>
      <c r="E37" s="490"/>
      <c r="F37" s="490"/>
      <c r="I37" s="166"/>
      <c r="J37" s="477" t="s">
        <v>118</v>
      </c>
      <c r="K37" s="478"/>
      <c r="L37" s="479" t="s">
        <v>119</v>
      </c>
      <c r="M37" s="480"/>
      <c r="Z37" s="200">
        <v>0.12</v>
      </c>
    </row>
    <row r="38" spans="2:26" ht="15.75" thickBot="1">
      <c r="B38" s="153"/>
      <c r="C38" s="134"/>
      <c r="D38" s="153"/>
      <c r="E38" s="481"/>
      <c r="F38" s="482"/>
      <c r="J38" s="167" t="str">
        <f>IF(L33&lt;=5,"I",IF(L33&lt;=10,"II",IF(L33&lt;=15,"III",IF(L33&lt;=20,"IV",IF(L33&lt;=25,"V",IF(L33&lt;=30,"VI",IF(L33&gt;30,"")))))))</f>
        <v>I</v>
      </c>
      <c r="K38" s="168" t="str">
        <f>IF(L33&lt;=30,"",IF(L33&lt;=35,"VII",IF(L33&lt;=40,"VIII",IF(L33&lt;=45,"IX",IF(L33&lt;=50,"X",IF(L33&gt;50,"XI"))))))</f>
        <v/>
      </c>
      <c r="L38" s="169" t="str">
        <f>IF(L33&gt;30,"",IF(J38="I","0",IF(J38="II","5",IF(J38="III","10",IF(J38="IV","15",IF(J38="V","20",IF(J38="VI","25")))))))</f>
        <v>0</v>
      </c>
      <c r="M38" s="170" t="str">
        <f>IF(L33&lt;=30,"",IF(K38="VI","25",IF(K38="VII","30",IF(K38="VIII","35",IF(K38="IX","40",IF(K38="X","45",IF(K38="XI","50")))))))</f>
        <v/>
      </c>
      <c r="Z38" s="200">
        <v>0.13600000000000001</v>
      </c>
    </row>
    <row r="39" spans="2:26" ht="15.75" thickBot="1">
      <c r="B39" s="134"/>
      <c r="C39" s="134"/>
      <c r="D39" s="153"/>
      <c r="E39" s="171"/>
      <c r="F39" s="149"/>
      <c r="Z39" s="200">
        <v>0.16</v>
      </c>
    </row>
    <row r="40" spans="2:26" ht="15.75" thickBot="1">
      <c r="B40" s="172" t="s">
        <v>19</v>
      </c>
      <c r="C40" s="173" t="s">
        <v>120</v>
      </c>
      <c r="D40" s="174"/>
      <c r="E40" s="174"/>
      <c r="F40" s="174"/>
      <c r="G40" s="174"/>
      <c r="H40" s="174"/>
      <c r="I40" s="175"/>
      <c r="J40" s="176" t="s">
        <v>121</v>
      </c>
      <c r="K40" s="483">
        <v>0</v>
      </c>
      <c r="L40" s="484"/>
      <c r="M40" s="485"/>
      <c r="Z40" s="200">
        <v>0.17</v>
      </c>
    </row>
    <row r="41" spans="2:26" ht="15.75" thickBot="1">
      <c r="B41" s="172" t="s">
        <v>20</v>
      </c>
      <c r="C41" s="173" t="s">
        <v>122</v>
      </c>
      <c r="D41" s="174"/>
      <c r="E41" s="174"/>
      <c r="F41" s="174"/>
      <c r="G41" s="174"/>
      <c r="H41" s="174"/>
      <c r="I41" s="174"/>
      <c r="J41" s="176" t="s">
        <v>121</v>
      </c>
      <c r="K41" s="486">
        <f>O41</f>
        <v>0</v>
      </c>
      <c r="L41" s="486"/>
      <c r="M41" s="487"/>
      <c r="N41" s="209">
        <f>IF(L33&gt;30,K40*(1+M38/100),IF(L33&lt;=30,K40*(1+L38/100)))</f>
        <v>0</v>
      </c>
      <c r="O41" s="209">
        <f>ROUND(N41,2)</f>
        <v>0</v>
      </c>
      <c r="Z41" s="200">
        <v>0.2</v>
      </c>
    </row>
    <row r="42" spans="2:26" ht="15.75" thickBot="1">
      <c r="B42" s="172" t="s">
        <v>21</v>
      </c>
      <c r="C42" s="177" t="s">
        <v>248</v>
      </c>
      <c r="D42" s="174"/>
      <c r="E42" s="174"/>
      <c r="F42" s="174"/>
      <c r="G42" s="174"/>
      <c r="H42" s="174"/>
      <c r="I42" s="174"/>
      <c r="J42" s="178" t="s">
        <v>123</v>
      </c>
      <c r="K42" s="488">
        <f>E29*K41</f>
        <v>0</v>
      </c>
      <c r="L42" s="489"/>
      <c r="M42" s="447"/>
      <c r="P42" s="203"/>
    </row>
    <row r="43" spans="2:26" ht="15.75" thickBot="1">
      <c r="J43" s="179"/>
      <c r="K43" s="180"/>
      <c r="L43" s="181"/>
      <c r="M43" s="181"/>
      <c r="P43" s="203"/>
    </row>
    <row r="44" spans="2:26" ht="15.75" thickBot="1">
      <c r="I44" s="182" t="s">
        <v>178</v>
      </c>
      <c r="J44" s="183"/>
      <c r="K44" s="471"/>
      <c r="L44" s="472"/>
      <c r="M44" s="473"/>
    </row>
    <row r="45" spans="2:26" ht="16.5" thickBot="1">
      <c r="I45" s="182" t="s">
        <v>124</v>
      </c>
      <c r="J45" s="183"/>
      <c r="K45" s="474">
        <f>K42*K44</f>
        <v>0</v>
      </c>
      <c r="L45" s="475"/>
      <c r="M45" s="476"/>
      <c r="Q45" s="242" t="s">
        <v>225</v>
      </c>
      <c r="R45" s="243"/>
      <c r="S45" s="243"/>
      <c r="T45" s="243"/>
      <c r="U45" s="243"/>
      <c r="V45" s="243"/>
      <c r="W45" s="243"/>
      <c r="X45" s="243"/>
    </row>
    <row r="46" spans="2:26" ht="15.75" thickBot="1">
      <c r="J46" s="183"/>
      <c r="K46" s="184"/>
      <c r="L46" s="185"/>
      <c r="M46" s="185"/>
    </row>
    <row r="47" spans="2:26" ht="15.75" thickBot="1">
      <c r="B47" s="186"/>
      <c r="C47" s="149" t="s">
        <v>125</v>
      </c>
    </row>
    <row r="48" spans="2:26" ht="15.75" thickBot="1">
      <c r="C48" s="129"/>
    </row>
    <row r="49" spans="2:13" ht="15.75" thickBot="1">
      <c r="B49" s="187"/>
      <c r="C49" s="149" t="s">
        <v>126</v>
      </c>
    </row>
    <row r="50" spans="2:13" ht="15.75" thickBot="1"/>
    <row r="51" spans="2:13" ht="15.75" thickBot="1">
      <c r="B51" s="188"/>
      <c r="C51" s="189" t="s">
        <v>317</v>
      </c>
      <c r="D51" s="189"/>
      <c r="E51" s="189"/>
      <c r="F51" s="130"/>
      <c r="G51" s="5"/>
      <c r="H51" s="5"/>
      <c r="I51" s="5"/>
      <c r="J51" s="5"/>
      <c r="K51" s="5"/>
      <c r="L51" s="5"/>
      <c r="M51" s="5"/>
    </row>
    <row r="52" spans="2:13" ht="15.75" thickBot="1">
      <c r="B52" s="149"/>
      <c r="C52" s="189"/>
      <c r="D52" s="189"/>
      <c r="E52" s="189"/>
      <c r="F52" s="130"/>
      <c r="G52" s="5"/>
      <c r="H52" s="5"/>
      <c r="I52" s="5"/>
      <c r="J52" s="5"/>
      <c r="K52" s="5"/>
      <c r="L52" s="5"/>
      <c r="M52" s="5"/>
    </row>
    <row r="53" spans="2:13" ht="15.75" thickBot="1">
      <c r="B53" s="190"/>
      <c r="C53" s="189" t="s">
        <v>231</v>
      </c>
      <c r="D53" s="189"/>
      <c r="E53" s="189"/>
      <c r="F53" s="130"/>
      <c r="G53" s="5"/>
      <c r="H53" s="5"/>
      <c r="I53" s="5"/>
      <c r="J53" s="5"/>
      <c r="K53" s="5"/>
      <c r="L53" s="5"/>
      <c r="M53" s="5"/>
    </row>
  </sheetData>
  <sheetProtection algorithmName="SHA-512" hashValue="ZXSQznn/Km+cOUj0uNMjklTxtkZgX7UyZHy6OEDbKuMDK5qmQ0F/x2WmmmR+02AQpetItOREFDYdnpTnBwb/Kg==" saltValue="0VUjbx52x6nIYdLF9lVW+Q==" spinCount="100000" sheet="1" objects="1" scenarios="1" selectLockedCells="1"/>
  <mergeCells count="93">
    <mergeCell ref="K44:M44"/>
    <mergeCell ref="K45:M45"/>
    <mergeCell ref="J37:K37"/>
    <mergeCell ref="L37:M37"/>
    <mergeCell ref="E38:F38"/>
    <mergeCell ref="K40:M40"/>
    <mergeCell ref="K41:M41"/>
    <mergeCell ref="K42:M42"/>
    <mergeCell ref="E37:F37"/>
    <mergeCell ref="E34:F34"/>
    <mergeCell ref="B35:B36"/>
    <mergeCell ref="C35:C36"/>
    <mergeCell ref="D35:D36"/>
    <mergeCell ref="E35:F36"/>
    <mergeCell ref="B31:E31"/>
    <mergeCell ref="L31:M31"/>
    <mergeCell ref="L32:M32"/>
    <mergeCell ref="B33:C33"/>
    <mergeCell ref="E33:F33"/>
    <mergeCell ref="L33:M33"/>
    <mergeCell ref="L30:M30"/>
    <mergeCell ref="B25:C25"/>
    <mergeCell ref="E25:F25"/>
    <mergeCell ref="J25:K25"/>
    <mergeCell ref="E26:F26"/>
    <mergeCell ref="J26:K26"/>
    <mergeCell ref="E27:F27"/>
    <mergeCell ref="J27:K27"/>
    <mergeCell ref="E28:F28"/>
    <mergeCell ref="J28:K28"/>
    <mergeCell ref="E29:F29"/>
    <mergeCell ref="J29:K29"/>
    <mergeCell ref="J30:K30"/>
    <mergeCell ref="L21:M21"/>
    <mergeCell ref="E22:F22"/>
    <mergeCell ref="L22:M22"/>
    <mergeCell ref="H23:K23"/>
    <mergeCell ref="B24:F24"/>
    <mergeCell ref="H22:K22"/>
    <mergeCell ref="H24:K24"/>
    <mergeCell ref="L20:M20"/>
    <mergeCell ref="B16:D16"/>
    <mergeCell ref="E16:F17"/>
    <mergeCell ref="J16:K16"/>
    <mergeCell ref="J17:K17"/>
    <mergeCell ref="B18:D18"/>
    <mergeCell ref="E18:F18"/>
    <mergeCell ref="J18:K18"/>
    <mergeCell ref="B19:D19"/>
    <mergeCell ref="E19:F19"/>
    <mergeCell ref="J19:K19"/>
    <mergeCell ref="E20:F20"/>
    <mergeCell ref="J20:K20"/>
    <mergeCell ref="L12:M12"/>
    <mergeCell ref="B13:F13"/>
    <mergeCell ref="B14:D14"/>
    <mergeCell ref="E14:F14"/>
    <mergeCell ref="H14:K14"/>
    <mergeCell ref="B15:D15"/>
    <mergeCell ref="E15:F15"/>
    <mergeCell ref="J15:K15"/>
    <mergeCell ref="B10:C10"/>
    <mergeCell ref="E10:F10"/>
    <mergeCell ref="G10:H10"/>
    <mergeCell ref="J10:K10"/>
    <mergeCell ref="H13:I13"/>
    <mergeCell ref="L10:M10"/>
    <mergeCell ref="E11:F11"/>
    <mergeCell ref="L11:M11"/>
    <mergeCell ref="B8:C8"/>
    <mergeCell ref="E8:F8"/>
    <mergeCell ref="G8:H8"/>
    <mergeCell ref="J8:K8"/>
    <mergeCell ref="B9:C9"/>
    <mergeCell ref="E9:F9"/>
    <mergeCell ref="G9:H9"/>
    <mergeCell ref="J9:K9"/>
    <mergeCell ref="B6:C6"/>
    <mergeCell ref="E6:F6"/>
    <mergeCell ref="G6:H6"/>
    <mergeCell ref="J6:K6"/>
    <mergeCell ref="B7:C7"/>
    <mergeCell ref="E7:F7"/>
    <mergeCell ref="G7:H7"/>
    <mergeCell ref="J7:K7"/>
    <mergeCell ref="B4:C4"/>
    <mergeCell ref="E4:F4"/>
    <mergeCell ref="G4:H4"/>
    <mergeCell ref="J4:K4"/>
    <mergeCell ref="B5:C5"/>
    <mergeCell ref="E5:F5"/>
    <mergeCell ref="G5:H5"/>
    <mergeCell ref="J5:K5"/>
  </mergeCells>
  <dataValidations count="1">
    <dataValidation type="list" allowBlank="1" showInputMessage="1" showErrorMessage="1" sqref="K44:M44">
      <formula1>$Z$29:$Z$41</formula1>
    </dataValidation>
  </dataValidations>
  <pageMargins left="0.7" right="0.7" top="0.75" bottom="0.75" header="0.3" footer="0.3"/>
  <pageSetup paperSize="8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U S m V O 7 V l A u l A A A A 9 g A A A B I A H A B D b 2 5 m a W c v U G F j a 2 F n Z S 5 4 b W w g o h g A K K A U A A A A A A A A A A A A A A A A A A A A A A A A A A A A h Y + x D o I w G I R f h X S n L c W B k J 8 y O J l I Y q I x r k 2 p 0 A j F 0 G J 5 N w c f y V c Q o 6 i b 4 9 1 9 l 9 z d r z f I x 7 Y J L q q 3 u j M Z i j B F g T K y K 7 W p M j S 4 Y 5 i g n M N G y J O o V D D B x q a j 1 R m q n T u n h H j v s Y 9 x 1 1 e E U R q R Q 7 H e y l q 1 I t T G O m G k Q p 9 W + b + F O O x f Y z j D E V 3 g O J k 2 A Z l N K L T 5 A m z K n u m P C c u h c U O v u H b h a g d k l k D e H / g D U E s D B B Q A A g A I A A l E p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R K Z U K I p H u A 4 A A A A R A A A A E w A c A E Z v c m 1 1 b G F z L 1 N l Y 3 R p b 2 4 x L m 0 g o h g A K K A U A A A A A A A A A A A A A A A A A A A A A A A A A A A A K 0 5 N L s n M z 1 M I h t C G 1 g B Q S w E C L Q A U A A I A C A A J R K Z U 7 t W U C 6 U A A A D 2 A A A A E g A A A A A A A A A A A A A A A A A A A A A A Q 2 9 u Z m l n L 1 B h Y 2 t h Z 2 U u e G 1 s U E s B A i 0 A F A A C A A g A C U S m V A / K 6 a u k A A A A 6 Q A A A B M A A A A A A A A A A A A A A A A A 8 Q A A A F t D b 2 5 0 Z W 5 0 X 1 R 5 c G V z X S 5 4 b W x Q S w E C L Q A U A A I A C A A J R K Z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1 2 n m r g q 5 0 y T z X / c H y L i F w A A A A A C A A A A A A A D Z g A A w A A A A B A A A A C H o G z 3 P M t U z c B J c g R s L 2 4 v A A A A A A S A A A C g A A A A E A A A A L o A F s a j U w m m 9 y p E L i q z O s l Q A A A A p E G p C r H j I m o g o 2 k r I f f j g c A g L g I F + z 4 M R V v h Q Z j z z Y j a e T O l p T U 5 q k S u I 5 F v 2 M t k 8 h b U 2 u 6 L V X 9 T T g o 8 Q d P T L P 9 S n X 1 v h Q B h K / h 9 z 4 1 s k 2 I U A A A A J 0 y x D s l v v I N Y 8 j W d B t C j 2 z P o G l k = < / D a t a M a s h u p > 
</file>

<file path=customXml/itemProps1.xml><?xml version="1.0" encoding="utf-8"?>
<ds:datastoreItem xmlns:ds="http://schemas.openxmlformats.org/officeDocument/2006/customXml" ds:itemID="{2354BA6C-0016-4A8D-B164-CD3055C289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</vt:i4>
      </vt:variant>
    </vt:vector>
  </HeadingPairs>
  <TitlesOfParts>
    <vt:vector size="9" baseType="lpstr">
      <vt:lpstr>STARCH</vt:lpstr>
      <vt:lpstr>VARIANTI</vt:lpstr>
      <vt:lpstr>NOTE IMPORTANTI PER IL CALCOLO</vt:lpstr>
      <vt:lpstr>CALCOLO</vt:lpstr>
      <vt:lpstr>Tariffe_U1</vt:lpstr>
      <vt:lpstr>Tariffe_U2</vt:lpstr>
      <vt:lpstr>CC Tabellare</vt:lpstr>
      <vt:lpstr>CALCOLO!Area_stampa</vt:lpstr>
      <vt:lpstr>'CC Tabellare'!Area_stampa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Krizia Albano</dc:creator>
  <cp:lastModifiedBy>Capasso Gianni</cp:lastModifiedBy>
  <cp:lastPrinted>2022-08-31T15:02:52Z</cp:lastPrinted>
  <dcterms:created xsi:type="dcterms:W3CDTF">2022-03-21T09:34:30Z</dcterms:created>
  <dcterms:modified xsi:type="dcterms:W3CDTF">2025-03-24T08:29:49Z</dcterms:modified>
</cp:coreProperties>
</file>